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0" activeTab="7"/>
  </bookViews>
  <sheets>
    <sheet name="Пр_ 1" sheetId="1" r:id="rId1"/>
    <sheet name="Пр_ 2" sheetId="2" r:id="rId2"/>
    <sheet name="Пр 4" sheetId="3" r:id="rId3"/>
    <sheet name="Пр 3" sheetId="4" r:id="rId4"/>
    <sheet name="Пр 5" sheetId="5" r:id="rId5"/>
    <sheet name="Пр 6" sheetId="6" r:id="rId6"/>
    <sheet name="Пр 7" sheetId="7" r:id="rId7"/>
    <sheet name="Пр 8" sheetId="8" r:id="rId8"/>
    <sheet name="Пр 9" sheetId="9" r:id="rId9"/>
    <sheet name="Пр 10" sheetId="10" r:id="rId10"/>
    <sheet name="Пр 11" sheetId="11" r:id="rId11"/>
    <sheet name="Пр 12" sheetId="12" r:id="rId12"/>
    <sheet name="Пр 13" sheetId="13" r:id="rId13"/>
  </sheets>
  <definedNames/>
  <calcPr fullCalcOnLoad="1"/>
</workbook>
</file>

<file path=xl/sharedStrings.xml><?xml version="1.0" encoding="utf-8"?>
<sst xmlns="http://schemas.openxmlformats.org/spreadsheetml/2006/main" count="2374" uniqueCount="566">
  <si>
    <t>Приложение №1</t>
  </si>
  <si>
    <t>Утвержден</t>
  </si>
  <si>
    <t>постановлением администрации</t>
  </si>
  <si>
    <t xml:space="preserve">Новоалексеевского сельского поселения </t>
  </si>
  <si>
    <t>от 4 апреля 2017г. №49</t>
  </si>
  <si>
    <t xml:space="preserve">Отчет об исполнении бюджета Новоалексеевского сельского поселения за I квартал 2017 года в разрезе объема поступлений доходов в бюджет Новоалексеевского сельского поселения по кодам видов (подвидов) доходов на  2017 год </t>
  </si>
  <si>
    <t>(тыс. рублей)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</si>
  <si>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</si>
  <si>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</si>
  <si>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План на 2017 г.</t>
  </si>
  <si>
    <t>Факт I квартал 2017г.</t>
  </si>
  <si>
    <t>В % к плану 2017 г.</t>
  </si>
  <si>
    <t>10000000000000000</t>
  </si>
  <si>
    <t>ДОХОДЫ</t>
  </si>
  <si>
    <t>10102000010000110</t>
  </si>
  <si>
    <t>Налог на доходы физических лиц</t>
  </si>
  <si>
    <t>10302150010000110             10302160010000110               10302170010000110                  10302180010000110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</si>
  <si>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</si>
  <si>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10503000010000110</t>
  </si>
  <si>
    <t>Единый сельскохозяйственный налог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</si>
  <si>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</si>
  <si>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</si>
  <si>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10606000100000110</t>
  </si>
  <si>
    <t>Земельный налог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</si>
  <si>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</si>
  <si>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</si>
  <si>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</si>
  <si>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</si>
  <si>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</si>
  <si>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11301995100000130</t>
  </si>
  <si>
    <t>Прочие доходы от оказания платных услуг (работ) получателями средств бюджетов сельских поселений</t>
  </si>
  <si>
    <t>20000000000000000</t>
  </si>
  <si>
    <t>БЕЗВОЗМЕЗДНЫЕ ПОСТУПЛЕНИЯ</t>
  </si>
  <si>
    <t>20215001100000151</t>
  </si>
  <si>
    <t>Дотации бюджетам сельских поселений на выравнивание бюджетной обеспеченности (из краевого бюджета)</t>
  </si>
  <si>
    <t>Дотации бюджетам сельских поселений на выравнивание бюджетной обеспеченности (из районного бюджета)</t>
  </si>
  <si>
    <t>20229999100000151</t>
  </si>
  <si>
    <t>Прочие субсидии бюджетам сельских поселений</t>
  </si>
  <si>
    <t>20230024100000151</t>
  </si>
  <si>
    <t>Субвенции бюджетам сельских поселений на выполнение передаваемых полномочий субъектов Российской Федерации</t>
  </si>
  <si>
    <t>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</si>
  <si>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</si>
  <si>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20240014100000151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</si>
  <si>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</si>
  <si>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21860010100000151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</si>
  <si>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</si>
  <si>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</si>
  <si>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(в краевой бюджет)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</si>
  <si>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(в районный бюджет)</t>
  </si>
  <si>
    <t>ВСЕГО ДОХОДОВ</t>
  </si>
  <si>
    <t>Начальник финансового отдела</t>
  </si>
  <si>
    <t>Н.Н. Картавченко</t>
  </si>
  <si>
    <t>Приложение №2</t>
  </si>
  <si>
    <t xml:space="preserve">Отчет об исполнении бюджета Новоалексеевского сельского поселения                          за I квартал 2017 года в разрезе безвозмездных поступлений из краевого бюджета </t>
  </si>
  <si>
    <t>Наименование дохода</t>
  </si>
  <si>
    <t>План на      2017 г.</t>
  </si>
  <si>
    <t>Факт             I кв. 2017г.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</si>
  <si>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</si>
  <si>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</si>
  <si>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</si>
  <si>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</si>
  <si>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</si>
  <si>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</si>
  <si>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</si>
  <si>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</si>
  <si>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</si>
  <si>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</si>
  <si>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</si>
  <si>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2 02 30000 00 0000 151</t>
  </si>
  <si>
    <t>Субвенции бюджетам бюджетной системы Российской Федерации</t>
  </si>
  <si>
    <t>2 02 30024 10 0000 151</t>
  </si>
  <si>
    <t>2 02 35118 10 0000 151</t>
  </si>
  <si>
    <t>2 19 00010 00 0000 000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</si>
  <si>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</si>
  <si>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</si>
  <si>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</si>
  <si>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2 19 60010 10 0000 151</t>
  </si>
  <si>
    <t>Приложение №4</t>
  </si>
  <si>
    <t xml:space="preserve">Отчет об исполнении бюджета Новоалексеевского сельского поселения I квартал 2017 года в разрезе распределения расходов бюджета Новоалексеевского сельского поселения по разделам и подразделам функциональной классификации расходов бюджетов Российской Федерации                                                                                                                                    </t>
  </si>
  <si>
    <t>(тыс. руб.)</t>
  </si>
  <si>
    <t>№</t>
  </si>
  <si>
    <t>Наименование</t>
  </si>
  <si>
    <t>Рз</t>
  </si>
  <si>
    <t>ПР</t>
  </si>
  <si>
    <t>Всего расходов 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</si>
  <si>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</si>
  <si>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</si>
  <si>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</si>
  <si>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</si>
  <si>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</si>
  <si>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</si>
  <si>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</si>
  <si>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</si>
  <si>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</si>
  <si>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</si>
  <si>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</si>
  <si>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</si>
  <si>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</si>
  <si>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</si>
  <si>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</si>
  <si>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</si>
  <si>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</si>
  <si>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</si>
  <si>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</si>
  <si>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</si>
  <si>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</si>
  <si>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</si>
  <si>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</si>
  <si>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</si>
  <si>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</si>
  <si>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</si>
  <si>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</si>
  <si>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</si>
  <si>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</si>
  <si>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</si>
  <si>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</si>
  <si>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</si>
  <si>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</si>
  <si>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</si>
  <si>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</si>
  <si>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</si>
  <si>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</si>
  <si>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Культура, кинематография</t>
  </si>
  <si>
    <t>08</t>
  </si>
  <si>
    <t>Культура</t>
  </si>
  <si>
    <t>8.</t>
  </si>
  <si>
    <t>Социальная политика</t>
  </si>
  <si>
    <t>Пенсионное обеспечение</t>
  </si>
  <si>
    <t>Социальное обеспечение населения</t>
  </si>
  <si>
    <t>9.</t>
  </si>
  <si>
    <t>Физическая культура и спорт</t>
  </si>
  <si>
    <t>Физическая культура</t>
  </si>
  <si>
    <t>10.</t>
  </si>
  <si>
    <t>Средства массовой информации</t>
  </si>
  <si>
    <t>12</t>
  </si>
  <si>
    <t>Другие вопросы в области средств массовой информации</t>
  </si>
  <si>
    <t>Приложение №3</t>
  </si>
  <si>
    <t xml:space="preserve">Отчет об исполнении бюджета Новоалексеевского сельского поселения за I квартал 2017 года в разрезе безвозмездных поступлений из  бюджета Курганинского района </t>
  </si>
  <si>
    <t>2 02 40000 00 0000 151</t>
  </si>
  <si>
    <t>Иные межбюджетные трансферты</t>
  </si>
  <si>
    <t>2 02 40014 10 0000 151</t>
  </si>
  <si>
    <t>2 18 00000 00 0000 000</t>
  </si>
  <si>
    <t>Доходы бюджетов сельских поселений от возврата бюджетными учреждениями остатков субсидий прошлых лет</t>
  </si>
  <si>
    <t>2 18 60000 00 0000 000</t>
  </si>
  <si>
    <t>2 18 60010 10 0000 151</t>
  </si>
  <si>
    <t>2 19 00000 00 0000 000</t>
  </si>
  <si>
    <t>Приложение №5</t>
  </si>
  <si>
    <t>Новоалексеевского сельского поселения</t>
  </si>
  <si>
    <t xml:space="preserve">Отчет об исполнении бюджета Новоалексеевского сельского поселения за I квартал 2017 года в разрезе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</t>
  </si>
  <si>
    <t>Вед</t>
  </si>
  <si>
    <t>РЗ</t>
  </si>
  <si>
    <t>КЦСР</t>
  </si>
  <si>
    <t>КВР</t>
  </si>
  <si>
    <t>Новоалексеевское сельское поселение</t>
  </si>
  <si>
    <t>00 0 00 00000</t>
  </si>
  <si>
    <t>000</t>
  </si>
  <si>
    <t>Обеспечение деятельности высшего должностного лица поселений Курганинского района</t>
  </si>
  <si>
    <t>90 0 00 00000</t>
  </si>
  <si>
    <t xml:space="preserve">Глава муниципального образования </t>
  </si>
  <si>
    <t>90 1 00 00000</t>
  </si>
  <si>
    <t>Расходы на обеспечение функций органов местного самоуправления</t>
  </si>
  <si>
    <t>90 1 00 00190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</si>
  <si>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</si>
  <si>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</si>
  <si>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поселения</t>
  </si>
  <si>
    <t>91 0 00 00000</t>
  </si>
  <si>
    <t>Обеспечение функционирования администрации поселения  Курганинского района</t>
  </si>
  <si>
    <t>91 1 00 00000</t>
  </si>
  <si>
    <t>91 1 00 00190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</si>
  <si>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</si>
  <si>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</si>
  <si>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</si>
  <si>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</si>
  <si>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 xml:space="preserve">Осуществление части полномочий муниципального района в области архитектуры и градостроительства </t>
  </si>
  <si>
    <t>91 1 00 23010</t>
  </si>
  <si>
    <t xml:space="preserve">Осуществление отдельных государственных полномочий  </t>
  </si>
  <si>
    <t>91 3 00 00000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</si>
  <si>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</si>
  <si>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91 3 00 60190</t>
  </si>
  <si>
    <t>Обеспечение деятельности контрольно-счетной палаты и финансового управления</t>
  </si>
  <si>
    <t>93 0 00 00000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</si>
  <si>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</si>
  <si>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</si>
  <si>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</si>
  <si>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</si>
  <si>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Межбюджетные трансферты</t>
  </si>
  <si>
    <t>500</t>
  </si>
  <si>
    <t>Финансовое обеспечение непредвиденных расходов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</si>
  <si>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</si>
  <si>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</si>
  <si>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</si>
  <si>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</si>
  <si>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</si>
  <si>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Развитие мер социальной поддержки отдельных категорий граждан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</si>
  <si>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</si>
  <si>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</si>
  <si>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</si>
  <si>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Получение руководителями ТОС поселения  компенсационных выплат на частичное возмещение затрат</t>
  </si>
  <si>
    <t>83 1 02 10060</t>
  </si>
  <si>
    <t>Социальное обеспечение и иные выплаты населению</t>
  </si>
  <si>
    <t>300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</si>
  <si>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</si>
  <si>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</si>
  <si>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</si>
  <si>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83 2 01 00000</t>
  </si>
  <si>
    <t>Мероприятия по поддержке социально ориентированных некоммерческих организаций</t>
  </si>
  <si>
    <t>83 2 01 11540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</si>
  <si>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</si>
  <si>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</si>
  <si>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подведомственных учреждений администрации муниципального образования Курганинский район</t>
  </si>
  <si>
    <t>91 2 00 00000</t>
  </si>
  <si>
    <t>Расходы на обеспечение деятельности (оказание услуг) муниципальных учреждений</t>
  </si>
  <si>
    <t>91 2 00 00590</t>
  </si>
  <si>
    <t>Управление имуществом поселения</t>
  </si>
  <si>
    <t>92 0 00 00000</t>
  </si>
  <si>
    <t>Мероприятия в рамках управления имуществом поселения</t>
  </si>
  <si>
    <t>92 1 00 00000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</si>
  <si>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</si>
  <si>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92 1 00 10020</t>
  </si>
  <si>
    <t xml:space="preserve">Осуществление отдельных государственных полномочий </t>
  </si>
  <si>
    <t>Субвенции на осуществление первичного воинского учета на территориях, где отсутствуют военные комиссариаты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</si>
  <si>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</si>
  <si>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</si>
  <si>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</si>
  <si>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</si>
  <si>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</si>
  <si>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</si>
  <si>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</si>
  <si>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</si>
  <si>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</si>
  <si>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14</t>
  </si>
  <si>
    <t xml:space="preserve">Пожарная безопасность </t>
  </si>
  <si>
    <t>84 5 00 00000</t>
  </si>
  <si>
    <t xml:space="preserve">Обеспечение мероприятий по совершенствованию противопожарной защиты </t>
  </si>
  <si>
    <t>84 5 01 00000</t>
  </si>
  <si>
    <t xml:space="preserve">Мероприятия по пожарной безопасности </t>
  </si>
  <si>
    <t>84 5 01 10280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</si>
  <si>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</si>
  <si>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</si>
  <si>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</si>
  <si>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</si>
  <si>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</si>
  <si>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</si>
  <si>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</si>
  <si>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</si>
  <si>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>Капитальный ремонт и ремонт автомобильных дорог общего пользования местного значения</t>
  </si>
  <si>
    <t>87 3 01 62440</t>
  </si>
  <si>
    <t xml:space="preserve">Обеспечение безопасности дорожного движения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</si>
  <si>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</si>
  <si>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</si>
  <si>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</si>
  <si>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</si>
  <si>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 xml:space="preserve">Муниципальная поддержка малого и среднего предпринимательства 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</si>
  <si>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</si>
  <si>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</si>
  <si>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</si>
  <si>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</si>
  <si>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>85 1 01 10380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</si>
  <si>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</si>
  <si>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</si>
  <si>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87 2 00 00000</t>
  </si>
  <si>
    <t>Подготовка градостроительной и землеустроительной документации на территории поселений Курганинского района</t>
  </si>
  <si>
    <t>87 2 01 00000</t>
  </si>
  <si>
    <t>87 2 01 23010</t>
  </si>
  <si>
    <t>Муниципальная программа поселений Курганинского района " Развитие коммунального хозяйства"</t>
  </si>
  <si>
    <t>86 0 00 00000</t>
  </si>
  <si>
    <t xml:space="preserve"> Развитие водопроводно-канализационного комплекса</t>
  </si>
  <si>
    <t>86 1 00 00000</t>
  </si>
  <si>
    <t>Безаварийное прохождение осенне-зимнего периода, а также ликвидация последствий чрезвычайных ситуаций на объектах водопроводно-канализайионного комплекса</t>
  </si>
  <si>
    <t>86 1 02 00000</t>
  </si>
  <si>
    <t>Мероприятия по подготовке к осенне-зимнему периоду</t>
  </si>
  <si>
    <t>86 1 02 10090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</si>
  <si>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</si>
  <si>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</si>
  <si>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 xml:space="preserve">Привлекательный облик поселению </t>
  </si>
  <si>
    <t>88 1 00 00000</t>
  </si>
  <si>
    <t>Обеспечение комфортности проживания граждан в поселении</t>
  </si>
  <si>
    <t>88 1 01 00000</t>
  </si>
  <si>
    <t>Мероприятия по уличному освещению</t>
  </si>
  <si>
    <t>88 1 01 10300</t>
  </si>
  <si>
    <t>Закупка товаров, работ и услуг для государственных (муниципальных) нужд</t>
  </si>
  <si>
    <t xml:space="preserve">Мероприятия по благоустройству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</si>
  <si>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</si>
  <si>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</si>
  <si>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</si>
  <si>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</si>
  <si>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</si>
  <si>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</si>
  <si>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</si>
  <si>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</si>
  <si>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</si>
  <si>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Повышение уровня экологической безопасности и улучшение состояния окружающей среды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</si>
  <si>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</si>
  <si>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</si>
  <si>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</si>
  <si>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 Молодежь поселений Курганинского района"</t>
  </si>
  <si>
    <t>82 0 00 00000</t>
  </si>
  <si>
    <t xml:space="preserve">Содействие трудоустройству граждан </t>
  </si>
  <si>
    <t>82 1 03 00000</t>
  </si>
  <si>
    <t>Организация временного трудоустройства несовершеннолетних граждан</t>
  </si>
  <si>
    <t>82 1 03 10450</t>
  </si>
  <si>
    <t xml:space="preserve">Культура, кинематография 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</si>
  <si>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</si>
  <si>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</si>
  <si>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</si>
  <si>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</si>
  <si>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</si>
  <si>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</si>
  <si>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</si>
  <si>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>Кадровое обеспечение сферы культуры</t>
  </si>
  <si>
    <t>80 1 02 00000</t>
  </si>
  <si>
    <t>Поэтапное повышение уровня средней заработной платы работников муниципальных учреждений  до средней заработной платы по Краснодарскому краю</t>
  </si>
  <si>
    <t>80 1 02 60120</t>
  </si>
  <si>
    <t>80 1 02 S0120</t>
  </si>
  <si>
    <t xml:space="preserve">Сохранение , использование и популяризация объектов культурного наследия </t>
  </si>
  <si>
    <t>80 1 03 00000</t>
  </si>
  <si>
    <t>Мероприятия  в сфере культуры, кинематографии и средств массовой информации</t>
  </si>
  <si>
    <t>80 1 03 10350</t>
  </si>
  <si>
    <t>Поддержка учреждений библиотечного обслуживания населения</t>
  </si>
  <si>
    <t>80 1 04 00000</t>
  </si>
  <si>
    <t>Иные межбюджетные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</si>
  <si>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</si>
  <si>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</si>
  <si>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</si>
  <si>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</si>
  <si>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</si>
  <si>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 xml:space="preserve">Предоставление адресной помощи гражданам поселений Курганинского района , попавшим в трудную жизненную ситуацию" 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</si>
  <si>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</si>
  <si>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</si>
  <si>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</si>
  <si>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</si>
  <si>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</si>
  <si>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</si>
  <si>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</si>
  <si>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Мероприятия в области спорта и физической культуры</t>
  </si>
  <si>
    <t>81 1 01 10170</t>
  </si>
  <si>
    <t>Информационное обеспечение деятельности органов местного самоуправления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</si>
  <si>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</si>
  <si>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</si>
  <si>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</si>
  <si>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Приложение №6</t>
  </si>
  <si>
    <t>Отчет об исполнении бюджета Новоалексеевского сельского поселения за I квартал 2017 года в разрезе ведомственной структуры расходов бюджета Новоалексеевского сельского поселения</t>
  </si>
  <si>
    <t>Содержание мест захоронения</t>
  </si>
  <si>
    <t>Совершенствование деятельности муниципальных учреждений отрасли "Культура,кинематография" по предоставлению муниципальных услуг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</si>
  <si>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</si>
  <si>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Предоставление адресной помощи гражданам поселений Курганинского района , попавшим в трудную жизненную ситуацию" в 2016году</t>
  </si>
  <si>
    <t>Приложение №7</t>
  </si>
  <si>
    <t>Отчет об исполнении бюджета Новоалексеевского сельского поселения за I квартал 2017 года в разрезе перечня муниципальных программ, предусмотренных к финансированию из бюджета Новоалексеевского сельского поселения</t>
  </si>
  <si>
    <t>Наименование целевых статей</t>
  </si>
  <si>
    <t>ВСЕГО:</t>
  </si>
  <si>
    <t>80.0.00.00000</t>
  </si>
  <si>
    <t>80.1.00.00000</t>
  </si>
  <si>
    <t>80.1.01.00000</t>
  </si>
  <si>
    <t>80.1.01.00590</t>
  </si>
  <si>
    <t>80.1.02.00000</t>
  </si>
  <si>
    <t>80.1.02.60120</t>
  </si>
  <si>
    <t>80.1.02.S0120</t>
  </si>
  <si>
    <t>80.1.03.00000</t>
  </si>
  <si>
    <t>80.1.03.10350</t>
  </si>
  <si>
    <t>80.1.04.00000</t>
  </si>
  <si>
    <t>80.1.04.21030</t>
  </si>
  <si>
    <t>81.0.00.00000</t>
  </si>
  <si>
    <t>81.1.00.00000</t>
  </si>
  <si>
    <t>81.1.01.00000</t>
  </si>
  <si>
    <t>81.1.01.10170</t>
  </si>
  <si>
    <t>82.0.00.00000</t>
  </si>
  <si>
    <t>82.1.00.00000</t>
  </si>
  <si>
    <t>Отдельные мероприятия муниципальной программы поселений  Курганинского района "Молодежь поселений Курганинского района"</t>
  </si>
  <si>
    <t>82.1.03.00000</t>
  </si>
  <si>
    <t>82.1.03.10450</t>
  </si>
  <si>
    <t>83.0.00.00000</t>
  </si>
  <si>
    <t>83.1.00.00000</t>
  </si>
  <si>
    <t>83.1.01.00000</t>
  </si>
  <si>
    <t>83.1.01.40020</t>
  </si>
  <si>
    <t>83.1.02.00000</t>
  </si>
  <si>
    <t>83.1.02.10060</t>
  </si>
  <si>
    <t>83.1.02.10470</t>
  </si>
  <si>
    <t>Предоставление адресной помощи гражданам поселений Курганинского района , попавшим в трудную жизненную ситуацию" в 2017году</t>
  </si>
  <si>
    <t>83.2.00.00000</t>
  </si>
  <si>
    <t>83.2.01.00000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</si>
  <si>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</t>
  </si>
  <si>
    <t>83.2.01.11540</t>
  </si>
  <si>
    <t>84.0.00.00000</t>
  </si>
  <si>
    <t>84.1.00.00000</t>
  </si>
  <si>
    <t>84.1.01.00000</t>
  </si>
  <si>
    <t>84.1.01.10100</t>
  </si>
  <si>
    <t>84.5.00.00000</t>
  </si>
  <si>
    <t>84.5.01.00000</t>
  </si>
  <si>
    <t>84.5.01.10280</t>
  </si>
  <si>
    <t>85.0.00.00000</t>
  </si>
  <si>
    <t>85.1.00.00000</t>
  </si>
  <si>
    <t>85.1.01.00000</t>
  </si>
  <si>
    <t>85.1.01.10380</t>
  </si>
  <si>
    <t>86.0.00.00000</t>
  </si>
  <si>
    <t>86.1.00.00000</t>
  </si>
  <si>
    <t>86.1.01.00000</t>
  </si>
  <si>
    <t xml:space="preserve">Развитие комплекса мероприятий по модерназации , строительству , реконстукции и ремонту объектов водоснабжения </t>
  </si>
  <si>
    <t>86.1.01.10770</t>
  </si>
  <si>
    <t xml:space="preserve">Мероприятия по развитию водопроводно-канализационного комплекса </t>
  </si>
  <si>
    <t>86.1.02.00000</t>
  </si>
  <si>
    <t>86.1.02.10090</t>
  </si>
  <si>
    <t>87.0.00.00000</t>
  </si>
  <si>
    <t>87.2.00.00000</t>
  </si>
  <si>
    <t>87.2.01.00000</t>
  </si>
  <si>
    <t>87.2.01.23010</t>
  </si>
  <si>
    <t>87.3.00.00000</t>
  </si>
  <si>
    <t>87.3.01.00000</t>
  </si>
  <si>
    <t>87.3.01.10220</t>
  </si>
  <si>
    <t>87.3.01.62440</t>
  </si>
  <si>
    <t>87.3.02.00000</t>
  </si>
  <si>
    <t>87.3.02.10220</t>
  </si>
  <si>
    <t>88.0.00.00000</t>
  </si>
  <si>
    <t>88.1.00.00000</t>
  </si>
  <si>
    <t>88.1.01.00000</t>
  </si>
  <si>
    <t>88.1.01.10300</t>
  </si>
  <si>
    <t>88.1.01.10330</t>
  </si>
  <si>
    <t>88.1.02.00000</t>
  </si>
  <si>
    <t xml:space="preserve">Улучшение экологической обстановки на территории 
</t>
  </si>
  <si>
    <t>88.1.02.10310</t>
  </si>
  <si>
    <t>88.1.03.00000</t>
  </si>
  <si>
    <t>88.1.03.10320</t>
  </si>
  <si>
    <t>88.1.04.00000</t>
  </si>
  <si>
    <t>88.1.04.10340</t>
  </si>
  <si>
    <t>Приложение №8</t>
  </si>
  <si>
    <t>Отчет об исполнении бюджета Новоалексеевского сельского поселения в разрезе источников финансирования дефицита бюджета по кодам классификации источников финансирования дефицита бюджета за I квартал 2017 года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</si>
  <si>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</si>
  <si>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</si>
  <si>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Администратор</t>
  </si>
  <si>
    <t>Вид источников финансирования дефицита бюджета</t>
  </si>
  <si>
    <t>Экономическая классификация источников финансирования дефицита бюджета</t>
  </si>
  <si>
    <t>Источники финансирования дефицита бюджета, всего</t>
  </si>
  <si>
    <t>000 01 03 01 00 00 0000 000</t>
  </si>
  <si>
    <t>в том числе:                                                                                                              Источники внутреннего финансирования дефецита бюдждета, из них:</t>
  </si>
  <si>
    <t>000 01 03 01 00 10 0000 710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</si>
  <si>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</si>
  <si>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</si>
  <si>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</si>
  <si>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01 00 00 00 00 0000</t>
  </si>
  <si>
    <t>Источники внутреннего финансирования дефицита бюджета</t>
  </si>
  <si>
    <t>01 05 00 00 00 0000</t>
  </si>
  <si>
    <t>Изменение остатков средств на счетах по учету средств бюджетов</t>
  </si>
  <si>
    <t>Увеличение остатков средств бюджетов</t>
  </si>
  <si>
    <t>01 05 02 00 00 0000</t>
  </si>
  <si>
    <t>Увеличение прочих остатков средств бюджетов</t>
  </si>
  <si>
    <t>01 05 02 01 00 0000</t>
  </si>
  <si>
    <t>Увеличение прочих остатков денежных средств бюджетов</t>
  </si>
  <si>
    <t>01 05 02 01 10 0000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</si>
  <si>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</si>
  <si>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</si>
  <si>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</si>
  <si>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</si>
  <si>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</si>
  <si>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№9</t>
  </si>
  <si>
    <t>Отчет об исполнении бюджета Новоалексеевского сельского поселения в разрезе объема  межбюджетных трансфертов в расходах бюджета муниципального образования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за I квартал 2017 года</t>
  </si>
  <si>
    <t>Наименование поселения</t>
  </si>
  <si>
    <t>Объем субвенций, всего тыс., рублей</t>
  </si>
  <si>
    <t>в том числе по полномочиям, тыс. рублей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</si>
  <si>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</si>
  <si>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</si>
  <si>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План на                     2017 г.</t>
  </si>
  <si>
    <t>Факт                                    I кв. 2017г.</t>
  </si>
  <si>
    <t>Итого</t>
  </si>
  <si>
    <t>Приложение №10</t>
  </si>
  <si>
    <t>Отчет об исполнении бюджета Новоалексеевского сельского поселения за I квартал 2017 года в разрезе программ муниципальных внутренних заимствований Новоалексеевского сельского поселения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</si>
  <si>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 </t>
  </si>
  <si>
    <t>Приложение №11</t>
  </si>
  <si>
    <t>Отчет об исполнении бюджета Новоалексеевского сельского поселения за I квартал 2017 года в разрезе программ муниципальных гарантий</t>
  </si>
  <si>
    <t>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гарантийным случаям, в 2017 году</t>
  </si>
  <si>
    <t xml:space="preserve">Исполнение муниципальных  гарантий муниципального образования Новоалексеевское сельское поселение </t>
  </si>
  <si>
    <t>За счет источников финансирования дефицита бюджета (по муниципальным гарантиям Новоалексеевского поселения)</t>
  </si>
  <si>
    <t>Приложение №12</t>
  </si>
  <si>
    <t>Отчет об исполнении бюджета Новоалексеевского сельского поселения по кодам классификации доходов бюджета за I квартал 2017 года.</t>
  </si>
  <si>
    <t>(рублей)</t>
  </si>
  <si>
    <t>Код бюджетной классификации</t>
  </si>
  <si>
    <t>Кассовое исполнение</t>
  </si>
  <si>
    <t>главного администратора  доходов</t>
  </si>
  <si>
    <t>доходов бюджета поселения</t>
  </si>
  <si>
    <t>Доходы бюджета - ВСЕГО: 
В том числе:</t>
  </si>
  <si>
    <t>X</t>
  </si>
  <si>
    <t>НАЛОГОВЫЕ И НЕНАЛОГОВЫЕ ДОХОДЫ</t>
  </si>
  <si>
    <t>1.00.00.000.00.0000.000</t>
  </si>
  <si>
    <t>НАЛОГИ НА ПРИБЫЛЬ, ДОХОДЫ</t>
  </si>
  <si>
    <t>1.01.00.000.00.0000.000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</si>
  <si>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</si>
  <si>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182</t>
  </si>
  <si>
    <t>1.01.02.010.01.1000.110</t>
  </si>
  <si>
    <t>1.01.02.010.01.3000.110</t>
  </si>
  <si>
    <t>1.01.02.010.01.4000.110</t>
  </si>
  <si>
    <t>1.01.02.010.01.2100.110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</si>
  <si>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</si>
  <si>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1.01.02.020.01.3000.110</t>
  </si>
  <si>
    <t>1.01.02.020.01.2100.110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</si>
  <si>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</si>
  <si>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</si>
  <si>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</si>
  <si>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</si>
  <si>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</si>
  <si>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1.01.02.030.01.2100.110</t>
  </si>
  <si>
    <t>НАЛОГИ НА ТОВАРЫ (РАБОТЫ, УСЛУГИ), РЕАЛИЗУЕМЫЕ НА ТЕРРИТОРИИ РОССИЙСКОЙ ФЕДЕРАЦИИ</t>
  </si>
  <si>
    <t>1.03.00.000.00.0000.000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</si>
  <si>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</si>
  <si>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</si>
  <si>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</si>
  <si>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1.03.02.240.01.0000.110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</si>
  <si>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</si>
  <si>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</si>
  <si>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</si>
  <si>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1.03.02.260.01.0000.110</t>
  </si>
  <si>
    <t>НАЛОГИ НА СОВОКУПНЫЙ ДОХОД</t>
  </si>
  <si>
    <t>1.05.00.000.00.0000.000</t>
  </si>
  <si>
    <t>1.05.03.010.01.0000.110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</si>
  <si>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</si>
  <si>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1.05.03.010.01.1000.110</t>
  </si>
  <si>
    <t>Единый сельскохозяйственный налог (пени по соответствующему платежу)</t>
  </si>
  <si>
    <t>1.05.03.010.01.2100.110</t>
  </si>
  <si>
    <t>НАЛОГИ НА ИМУЩЕСТВО</t>
  </si>
  <si>
    <t>1.06.00.000.00.0000.000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</si>
  <si>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</si>
  <si>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1.06.01.030.10.1000.110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</si>
  <si>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</si>
  <si>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1.06.01.030.10.2100.110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</si>
  <si>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</si>
  <si>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1.06.06.033.10.1000.110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</si>
  <si>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</si>
  <si>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1.06.06.033.10.2100.110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</si>
  <si>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</si>
  <si>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1.06.06.043.10.1000.110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</si>
  <si>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</si>
  <si>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1.06.06.043.10.2100.110</t>
  </si>
  <si>
    <t>ГОСУДАРСТВЕННАЯ ПОШЛИНА</t>
  </si>
  <si>
    <t>1.08.00.000.00.0000.000</t>
  </si>
  <si>
    <t>992</t>
  </si>
  <si>
    <t>1.08.04.020.01.1000.110</t>
  </si>
  <si>
    <t>ДОХОДЫ ОТ ИСПОЛЬЗОВАНИЯ ИМУЩЕСТВА, НАХОДЯЩЕГОСЯ В ГОСУДАРСТВЕННОЙ И МУНИЦИПАЛЬНОЙ СОБСТВЕННОСТИ</t>
  </si>
  <si>
    <t>1.11.00.000.00.0000.000</t>
  </si>
  <si>
    <t>1.11.05.035.10.0000.120</t>
  </si>
  <si>
    <t>ДОХОДЫ ОТ ОКАЗАНИЯ ПЛАТНЫХ УСЛУГ (РАБОТ) И КОМПЕНСАЦИИ ЗАТРАТ ГОСУДАРСТВА</t>
  </si>
  <si>
    <t>1.13.00.000.00.0000.000</t>
  </si>
  <si>
    <t>1.13.01.995.10.0000.130</t>
  </si>
  <si>
    <t>2.00.00.000.00.0000.000</t>
  </si>
  <si>
    <t>БЕЗВОЗМЕЗДНЫЕ ПОСТУПЛЕНИЯ ОТ ДРУГИХ БЮДЖЕТОВ БЮДЖЕТНОЙ СИСТЕМЫ РОССИЙСКОЙ ФЕДЕРАЦИИ</t>
  </si>
  <si>
    <t>2.02.00.000.00.0000.000</t>
  </si>
  <si>
    <t>2.02.15.001.10.0000.151</t>
  </si>
  <si>
    <t>2.02.29.999.10.0000.151</t>
  </si>
  <si>
    <t>2.02.30.024.10.0000.151</t>
  </si>
  <si>
    <t>2.02.35.118.10.0000.151</t>
  </si>
  <si>
    <t>2.02.40.014.10.0000.151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</si>
  <si>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</si>
  <si>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2.18.00.000.00.0000.000</t>
  </si>
  <si>
    <t>2.18.60.010.10.0000.151</t>
  </si>
  <si>
    <t>ВОЗВРАТ ОСТАТКОВ СУБСИДИЙ, СУБВЕНЦИЙ И ИНЫХ МЕЖБЮДЖЕТНЫХ ТРАНСФЕРТОВ, ИМЕЮЩИХ ЦЕЛЕВОЕ НАЗНАЧЕНИЕ, ПРОШЛЫХ ЛЕТ</t>
  </si>
  <si>
    <t>2.19.00.000.00.0000.000</t>
  </si>
  <si>
    <t>2.19.60.010.10.0000.151</t>
  </si>
  <si>
    <t>Приложение №13</t>
  </si>
  <si>
    <t>Отчет об исполнении бюджета Новоалексеевского сельского поселения в разрезе источников финансирования дефицита бюджета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относящиеся к источникам финансирования дефицита бюджета за I квартал 2017 года.</t>
  </si>
  <si>
    <t>992 01 00 00 00 00 0000 000</t>
  </si>
  <si>
    <t>Источники внутреннекого финансирования дефицита бюджета</t>
  </si>
  <si>
    <t>992 01 05 00 00 00 0000 000</t>
  </si>
  <si>
    <t>992 01 05 00 00 00 0000 500</t>
  </si>
  <si>
    <t>992 01 05 02 00 00 0000 500</t>
  </si>
  <si>
    <t>992 01 05 02 01 00 0000 510</t>
  </si>
  <si>
    <t>992 01 05 02 01 10 0000 510</t>
  </si>
  <si>
    <t>992 01 05 00 00 00 0000 600</t>
  </si>
  <si>
    <t>992 01 05 02 00 00 0000 600</t>
  </si>
  <si>
    <t>992 01 05 02 01 00 0000 610</t>
  </si>
  <si>
    <t>992 01 05 02 01 10 0000 610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</si>
</sst>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0.00"/>
    <numFmt numFmtId="168" formatCode="0"/>
    <numFmt numFmtId="169" formatCode="_-* #,##0.00&quot;р.&quot;_-;\-* #,##0.00&quot;р.&quot;_-;_-* \-??&quot;р.&quot;_-;_-@_-"/>
    <numFmt numFmtId="170" formatCode="#,##0.00;[RED]\-#,##0.00"/>
    <numFmt numFmtId="171" formatCode="#,##0.00;[RED]\-#,##0.00;0.00"/>
  </numFmts>
  <fonts count="17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sz val="13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1"/>
      <name val="Times NR Cyr MT"/>
      <family val="0"/>
    </font>
    <font>
      <sz val="10"/>
      <name val="Times New Roman"/>
      <family val="1"/>
    </font>
    <font>
      <sz val="13"/>
      <name val="Times NR Cyr MT"/>
      <family val="0"/>
    </font>
    <font>
      <sz val="13.5"/>
      <name val="Times New Roman"/>
      <family val="1"/>
    </font>
    <font>
      <sz val="1"/>
      <name val="Times New Roman"/>
      <family val="1"/>
    </font>
    <font>
      <sz val="11"/>
      <name val="Arial Cyr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57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Alignment="1">
      <alignment horizontal="justify"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4" fontId="6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justify" vertical="top" wrapText="1"/>
    </xf>
    <xf numFmtId="164" fontId="7" fillId="0" borderId="1" xfId="0" applyFont="1" applyFill="1" applyBorder="1" applyAlignment="1">
      <alignment horizontal="justify" vertical="top" wrapText="1"/>
    </xf>
    <xf numFmtId="166" fontId="7" fillId="0" borderId="1" xfId="0" applyNumberFormat="1" applyFont="1" applyFill="1" applyBorder="1" applyAlignment="1">
      <alignment horizontal="justify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5" fontId="6" fillId="0" borderId="1" xfId="0" applyNumberFormat="1" applyFont="1" applyFill="1" applyBorder="1" applyAlignment="1">
      <alignment horizontal="justify" vertical="top" wrapText="1"/>
    </xf>
    <xf numFmtId="164" fontId="6" fillId="0" borderId="1" xfId="0" applyFont="1" applyFill="1" applyBorder="1" applyAlignment="1">
      <alignment horizontal="justify" vertical="top" wrapText="1"/>
    </xf>
    <xf numFmtId="166" fontId="6" fillId="0" borderId="1" xfId="0" applyNumberFormat="1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justify" wrapText="1"/>
    </xf>
    <xf numFmtId="167" fontId="6" fillId="0" borderId="1" xfId="0" applyNumberFormat="1" applyFont="1" applyFill="1" applyBorder="1" applyAlignment="1">
      <alignment horizontal="justify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justify" vertical="center" wrapText="1"/>
    </xf>
    <xf numFmtId="164" fontId="9" fillId="0" borderId="0" xfId="0" applyFont="1" applyFill="1" applyAlignment="1">
      <alignment horizontal="justify"/>
    </xf>
    <xf numFmtId="166" fontId="0" fillId="0" borderId="0" xfId="0" applyNumberFormat="1" applyFont="1" applyFill="1" applyAlignment="1">
      <alignment/>
    </xf>
    <xf numFmtId="164" fontId="9" fillId="0" borderId="0" xfId="0" applyFont="1" applyFill="1" applyAlignment="1">
      <alignment horizontal="right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wrapText="1"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4" fontId="6" fillId="0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justify" vertical="top" wrapText="1"/>
    </xf>
    <xf numFmtId="164" fontId="6" fillId="0" borderId="2" xfId="0" applyFont="1" applyFill="1" applyBorder="1" applyAlignment="1">
      <alignment wrapText="1"/>
    </xf>
    <xf numFmtId="164" fontId="5" fillId="0" borderId="0" xfId="0" applyFont="1" applyFill="1" applyAlignment="1">
      <alignment horizontal="center"/>
    </xf>
    <xf numFmtId="164" fontId="11" fillId="0" borderId="0" xfId="0" applyFont="1" applyFill="1" applyAlignment="1">
      <alignment/>
    </xf>
    <xf numFmtId="164" fontId="6" fillId="0" borderId="1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/>
    </xf>
    <xf numFmtId="164" fontId="5" fillId="0" borderId="3" xfId="0" applyFont="1" applyFill="1" applyBorder="1" applyAlignment="1">
      <alignment horizontal="right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top" wrapText="1"/>
    </xf>
    <xf numFmtId="165" fontId="0" fillId="0" borderId="0" xfId="0" applyNumberFormat="1" applyFont="1" applyFill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6" fontId="5" fillId="0" borderId="3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6" fillId="0" borderId="4" xfId="0" applyFont="1" applyFill="1" applyBorder="1" applyAlignment="1">
      <alignment vertical="top" wrapText="1"/>
    </xf>
    <xf numFmtId="164" fontId="6" fillId="0" borderId="4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/>
    </xf>
    <xf numFmtId="164" fontId="6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left" vertical="top" wrapText="1"/>
    </xf>
    <xf numFmtId="164" fontId="6" fillId="0" borderId="1" xfId="20" applyNumberFormat="1" applyFont="1" applyFill="1" applyBorder="1" applyAlignment="1" applyProtection="1">
      <alignment horizontal="left" vertical="top" wrapText="1"/>
      <protection hidden="1"/>
    </xf>
    <xf numFmtId="164" fontId="7" fillId="0" borderId="1" xfId="0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4" fontId="7" fillId="0" borderId="5" xfId="0" applyFont="1" applyFill="1" applyBorder="1" applyAlignment="1">
      <alignment horizontal="center" vertical="top" wrapText="1"/>
    </xf>
    <xf numFmtId="164" fontId="6" fillId="0" borderId="5" xfId="0" applyFont="1" applyFill="1" applyBorder="1" applyAlignment="1">
      <alignment horizontal="center" vertical="top" wrapText="1"/>
    </xf>
    <xf numFmtId="164" fontId="6" fillId="0" borderId="6" xfId="20" applyNumberFormat="1" applyFont="1" applyFill="1" applyBorder="1" applyAlignment="1" applyProtection="1">
      <alignment horizontal="left" vertical="top" wrapText="1"/>
      <protection hidden="1"/>
    </xf>
    <xf numFmtId="164" fontId="6" fillId="0" borderId="4" xfId="0" applyFont="1" applyFill="1" applyBorder="1" applyAlignment="1">
      <alignment horizontal="center" vertical="top" wrapText="1"/>
    </xf>
    <xf numFmtId="164" fontId="6" fillId="0" borderId="7" xfId="0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166" fontId="6" fillId="0" borderId="4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left" vertical="top" wrapText="1"/>
    </xf>
    <xf numFmtId="164" fontId="9" fillId="0" borderId="0" xfId="0" applyFont="1" applyFill="1" applyAlignment="1">
      <alignment/>
    </xf>
    <xf numFmtId="164" fontId="0" fillId="0" borderId="0" xfId="0" applyFont="1" applyFill="1" applyAlignment="1">
      <alignment vertical="top"/>
    </xf>
    <xf numFmtId="164" fontId="3" fillId="0" borderId="0" xfId="0" applyFont="1" applyFill="1" applyAlignment="1">
      <alignment vertical="top"/>
    </xf>
    <xf numFmtId="164" fontId="2" fillId="0" borderId="0" xfId="0" applyFont="1" applyFill="1" applyAlignment="1">
      <alignment vertical="top"/>
    </xf>
    <xf numFmtId="164" fontId="3" fillId="0" borderId="0" xfId="0" applyFont="1" applyFill="1" applyAlignment="1">
      <alignment horizontal="left" indent="15"/>
    </xf>
    <xf numFmtId="164" fontId="3" fillId="0" borderId="0" xfId="0" applyFont="1" applyFill="1" applyAlignment="1">
      <alignment horizontal="right"/>
    </xf>
    <xf numFmtId="164" fontId="11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wrapText="1"/>
    </xf>
    <xf numFmtId="164" fontId="11" fillId="0" borderId="2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vertical="top" wrapText="1"/>
    </xf>
    <xf numFmtId="164" fontId="11" fillId="0" borderId="2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right" vertical="top"/>
    </xf>
    <xf numFmtId="164" fontId="11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left" vertical="top" wrapText="1"/>
    </xf>
    <xf numFmtId="164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horizontal="center" vertical="top" wrapText="1"/>
    </xf>
    <xf numFmtId="164" fontId="13" fillId="0" borderId="0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5" fillId="0" borderId="3" xfId="0" applyFont="1" applyFill="1" applyBorder="1" applyAlignment="1">
      <alignment horizontal="center" wrapText="1"/>
    </xf>
    <xf numFmtId="164" fontId="15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/>
    </xf>
    <xf numFmtId="164" fontId="16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justify" wrapText="1"/>
    </xf>
    <xf numFmtId="166" fontId="6" fillId="0" borderId="1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left"/>
    </xf>
    <xf numFmtId="169" fontId="3" fillId="0" borderId="0" xfId="17" applyFont="1" applyFill="1" applyBorder="1" applyAlignment="1" applyProtection="1">
      <alignment horizontal="center"/>
      <protection/>
    </xf>
    <xf numFmtId="164" fontId="3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11" fillId="0" borderId="4" xfId="0" applyFont="1" applyFill="1" applyBorder="1" applyAlignment="1">
      <alignment horizontal="center" vertical="center" wrapText="1"/>
    </xf>
    <xf numFmtId="165" fontId="11" fillId="0" borderId="1" xfId="20" applyNumberFormat="1" applyFont="1" applyFill="1" applyBorder="1" applyAlignment="1" applyProtection="1">
      <alignment horizontal="center" wrapText="1"/>
      <protection hidden="1"/>
    </xf>
    <xf numFmtId="165" fontId="11" fillId="0" borderId="1" xfId="0" applyNumberFormat="1" applyFont="1" applyFill="1" applyBorder="1" applyAlignment="1">
      <alignment horizontal="center" wrapText="1"/>
    </xf>
    <xf numFmtId="170" fontId="11" fillId="0" borderId="1" xfId="20" applyNumberFormat="1" applyFont="1" applyFill="1" applyBorder="1" applyAlignment="1" applyProtection="1">
      <alignment/>
      <protection hidden="1"/>
    </xf>
    <xf numFmtId="164" fontId="11" fillId="0" borderId="1" xfId="20" applyNumberFormat="1" applyFont="1" applyFill="1" applyBorder="1" applyAlignment="1" applyProtection="1">
      <alignment horizontal="left" wrapText="1"/>
      <protection hidden="1"/>
    </xf>
    <xf numFmtId="165" fontId="11" fillId="0" borderId="1" xfId="0" applyNumberFormat="1" applyFont="1" applyFill="1" applyBorder="1" applyAlignment="1">
      <alignment/>
    </xf>
    <xf numFmtId="171" fontId="11" fillId="0" borderId="1" xfId="20" applyNumberFormat="1" applyFont="1" applyFill="1" applyBorder="1" applyAlignment="1" applyProtection="1">
      <alignment horizontal="right" wrapText="1"/>
      <protection hidden="1"/>
    </xf>
    <xf numFmtId="164" fontId="11" fillId="0" borderId="1" xfId="20" applyNumberFormat="1" applyFont="1" applyFill="1" applyBorder="1" applyAlignment="1" applyProtection="1">
      <alignment horizontal="right" vertical="center" wrapText="1"/>
      <protection hidden="1"/>
    </xf>
    <xf numFmtId="165" fontId="1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4" fontId="5" fillId="0" borderId="0" xfId="0" applyFont="1" applyFill="1" applyBorder="1" applyAlignment="1">
      <alignment horizontal="justify" wrapText="1"/>
    </xf>
    <xf numFmtId="164" fontId="5" fillId="0" borderId="0" xfId="0" applyFont="1" applyFill="1" applyBorder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  <cellStyle name="Обычный_Пр 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2">
      <selection activeCell="B12" sqref="B12"/>
    </sheetView>
  </sheetViews>
  <sheetFormatPr defaultColWidth="9.00390625" defaultRowHeight="12.75"/>
  <cols>
    <col min="1" max="1" width="20.125" style="1" customWidth="1"/>
    <col min="2" max="2" width="53.625" style="1" customWidth="1"/>
    <col min="3" max="3" width="8.125" style="1" customWidth="1"/>
    <col min="4" max="4" width="8.125" style="2" customWidth="1"/>
    <col min="5" max="5" width="6.875" style="1" customWidth="1"/>
    <col min="6" max="16384" width="9.125" style="1" customWidth="1"/>
  </cols>
  <sheetData>
    <row r="1" spans="3:5" s="3" customFormat="1" ht="16.5" customHeight="1">
      <c r="C1" s="4" t="s">
        <v>0</v>
      </c>
      <c r="D1" s="4"/>
      <c r="E1" s="4"/>
    </row>
    <row r="2" spans="3:5" s="3" customFormat="1" ht="16.5" customHeight="1">
      <c r="C2" s="4" t="s">
        <v>1</v>
      </c>
      <c r="D2" s="4"/>
      <c r="E2" s="4"/>
    </row>
    <row r="3" spans="2:5" s="3" customFormat="1" ht="18" customHeight="1">
      <c r="B3" s="5" t="s">
        <v>2</v>
      </c>
      <c r="C3" s="5"/>
      <c r="D3" s="5"/>
      <c r="E3" s="5"/>
    </row>
    <row r="4" spans="2:5" s="3" customFormat="1" ht="18" customHeight="1">
      <c r="B4" s="5" t="s">
        <v>3</v>
      </c>
      <c r="C4" s="5"/>
      <c r="D4" s="5"/>
      <c r="E4" s="5"/>
    </row>
    <row r="5" spans="2:5" s="3" customFormat="1" ht="15" customHeight="1">
      <c r="B5" s="5" t="s">
        <v>4</v>
      </c>
      <c r="C5" s="5"/>
      <c r="D5" s="5"/>
      <c r="E5" s="5"/>
    </row>
    <row r="6" spans="1:4" s="3" customFormat="1" ht="12" customHeight="1">
      <c r="A6" s="6"/>
      <c r="D6" s="7"/>
    </row>
    <row r="7" spans="1:5" s="3" customFormat="1" ht="45.75" customHeight="1">
      <c r="A7" s="8" t="s">
        <v>5</v>
      </c>
      <c r="B7" s="8"/>
      <c r="C7" s="8"/>
      <c r="D7" s="8"/>
      <c r="E7" s="8"/>
    </row>
    <row r="8" spans="2:6" ht="15">
      <c r="B8" s="9"/>
      <c r="C8" s="10"/>
      <c r="D8" s="10"/>
      <c r="E8" s="10" t="s">
        <v>6</v>
      </c>
      <c r="F8" s="9"/>
    </row>
    <row r="9" spans="1:5" ht="52.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</row>
    <row r="10" spans="1:5" s="16" customFormat="1" ht="15.75" customHeight="1">
      <c r="A10" s="12" t="s">
        <v>12</v>
      </c>
      <c r="B10" s="13" t="s">
        <v>13</v>
      </c>
      <c r="C10" s="14">
        <f>SUM(C11:C18)</f>
        <v>11892.4</v>
      </c>
      <c r="D10" s="14">
        <f>SUM(D11:D18)</f>
        <v>2418.66</v>
      </c>
      <c r="E10" s="15">
        <f>D10/C10*100</f>
        <v>20.337862836769702</v>
      </c>
    </row>
    <row r="11" spans="1:5" ht="13.5">
      <c r="A11" s="17" t="s">
        <v>14</v>
      </c>
      <c r="B11" s="18" t="s">
        <v>15</v>
      </c>
      <c r="C11" s="19">
        <v>2900</v>
      </c>
      <c r="D11" s="20">
        <v>506.44</v>
      </c>
      <c r="E11" s="20">
        <f>D11/C11*100</f>
        <v>17.46344827586207</v>
      </c>
    </row>
    <row r="12" spans="1:5" ht="90">
      <c r="A12" s="17" t="s">
        <v>16</v>
      </c>
      <c r="B12" s="18" t="s">
        <v>17</v>
      </c>
      <c r="C12" s="19">
        <v>2317</v>
      </c>
      <c r="D12" s="20">
        <v>545.8</v>
      </c>
      <c r="E12" s="20">
        <f aca="true" t="shared" si="0" ref="E12:E29">D12/C12*100</f>
        <v>23.5563228312473</v>
      </c>
    </row>
    <row r="13" spans="1:5" ht="15.75" customHeight="1">
      <c r="A13" s="17" t="s">
        <v>18</v>
      </c>
      <c r="B13" s="18" t="s">
        <v>19</v>
      </c>
      <c r="C13" s="19">
        <v>1700</v>
      </c>
      <c r="D13" s="20">
        <v>887.72</v>
      </c>
      <c r="E13" s="20">
        <f t="shared" si="0"/>
        <v>52.218823529411765</v>
      </c>
    </row>
    <row r="14" spans="1:5" ht="46.5" customHeight="1">
      <c r="A14" s="17" t="s">
        <v>20</v>
      </c>
      <c r="B14" s="18" t="s">
        <v>21</v>
      </c>
      <c r="C14" s="19">
        <v>850</v>
      </c>
      <c r="D14" s="20">
        <v>62.4</v>
      </c>
      <c r="E14" s="20">
        <f t="shared" si="0"/>
        <v>7.341176470588236</v>
      </c>
    </row>
    <row r="15" spans="1:5" ht="15" customHeight="1">
      <c r="A15" s="17" t="s">
        <v>22</v>
      </c>
      <c r="B15" s="18" t="s">
        <v>23</v>
      </c>
      <c r="C15" s="19">
        <v>4100</v>
      </c>
      <c r="D15" s="20">
        <v>390.6</v>
      </c>
      <c r="E15" s="20">
        <f t="shared" si="0"/>
        <v>9.526829268292683</v>
      </c>
    </row>
    <row r="16" spans="1:5" ht="76.5" customHeight="1">
      <c r="A16" s="17" t="s">
        <v>24</v>
      </c>
      <c r="B16" s="18" t="s">
        <v>25</v>
      </c>
      <c r="C16" s="19">
        <v>0</v>
      </c>
      <c r="D16" s="21">
        <v>0.3</v>
      </c>
      <c r="E16" s="20" t="s">
        <v>26</v>
      </c>
    </row>
    <row r="17" spans="1:5" ht="76.5" customHeight="1">
      <c r="A17" s="17" t="s">
        <v>27</v>
      </c>
      <c r="B17" s="18" t="s">
        <v>28</v>
      </c>
      <c r="C17" s="19">
        <v>7.9</v>
      </c>
      <c r="D17" s="20">
        <v>7.9</v>
      </c>
      <c r="E17" s="20">
        <f t="shared" si="0"/>
        <v>100</v>
      </c>
    </row>
    <row r="18" spans="1:5" ht="30.75" customHeight="1">
      <c r="A18" s="17" t="s">
        <v>29</v>
      </c>
      <c r="B18" s="18" t="s">
        <v>30</v>
      </c>
      <c r="C18" s="19">
        <v>17.5</v>
      </c>
      <c r="D18" s="21">
        <v>17.5</v>
      </c>
      <c r="E18" s="20">
        <f t="shared" si="0"/>
        <v>100</v>
      </c>
    </row>
    <row r="19" spans="1:5" ht="17.25" customHeight="1">
      <c r="A19" s="12" t="s">
        <v>31</v>
      </c>
      <c r="B19" s="13" t="s">
        <v>32</v>
      </c>
      <c r="C19" s="14">
        <f>SUM(C20:C28)</f>
        <v>6978.02</v>
      </c>
      <c r="D19" s="14">
        <f>SUM(D20:D28)</f>
        <v>986.52</v>
      </c>
      <c r="E19" s="15">
        <f t="shared" si="0"/>
        <v>14.137534716151572</v>
      </c>
    </row>
    <row r="20" spans="1:5" ht="31.5" customHeight="1">
      <c r="A20" s="17" t="s">
        <v>33</v>
      </c>
      <c r="B20" s="18" t="s">
        <v>34</v>
      </c>
      <c r="C20" s="19">
        <v>1723.4</v>
      </c>
      <c r="D20" s="21">
        <v>430.9</v>
      </c>
      <c r="E20" s="20">
        <f t="shared" si="0"/>
        <v>25.00290124173146</v>
      </c>
    </row>
    <row r="21" spans="1:5" ht="33" customHeight="1">
      <c r="A21" s="17" t="s">
        <v>33</v>
      </c>
      <c r="B21" s="18" t="s">
        <v>35</v>
      </c>
      <c r="C21" s="19">
        <f>1856.5+161.4</f>
        <v>2017.9</v>
      </c>
      <c r="D21" s="20">
        <v>40.4</v>
      </c>
      <c r="E21" s="20">
        <f t="shared" si="0"/>
        <v>2.0020813717230785</v>
      </c>
    </row>
    <row r="22" spans="1:5" ht="16.5" customHeight="1">
      <c r="A22" s="17" t="s">
        <v>36</v>
      </c>
      <c r="B22" s="18" t="s">
        <v>37</v>
      </c>
      <c r="C22" s="19">
        <f>1236.3+1479</f>
        <v>2715.3</v>
      </c>
      <c r="D22" s="20">
        <f>145.4+262.9</f>
        <v>408.29999999999995</v>
      </c>
      <c r="E22" s="20">
        <f t="shared" si="0"/>
        <v>15.037012484808306</v>
      </c>
    </row>
    <row r="23" spans="1:5" ht="44.25" customHeight="1">
      <c r="A23" s="17" t="s">
        <v>38</v>
      </c>
      <c r="B23" s="22" t="s">
        <v>39</v>
      </c>
      <c r="C23" s="19">
        <v>3.8</v>
      </c>
      <c r="D23" s="21">
        <v>3.8</v>
      </c>
      <c r="E23" s="20">
        <f t="shared" si="0"/>
        <v>100</v>
      </c>
    </row>
    <row r="24" spans="1:5" s="16" customFormat="1" ht="46.5" customHeight="1">
      <c r="A24" s="17" t="s">
        <v>40</v>
      </c>
      <c r="B24" s="18" t="s">
        <v>41</v>
      </c>
      <c r="C24" s="19">
        <v>371.7</v>
      </c>
      <c r="D24" s="21">
        <v>92.9</v>
      </c>
      <c r="E24" s="20">
        <f t="shared" si="0"/>
        <v>24.99327414581652</v>
      </c>
    </row>
    <row r="25" spans="1:5" ht="76.5" customHeight="1">
      <c r="A25" s="17" t="s">
        <v>42</v>
      </c>
      <c r="B25" s="22" t="s">
        <v>43</v>
      </c>
      <c r="C25" s="19">
        <f>100.7+60</f>
        <v>160.7</v>
      </c>
      <c r="D25" s="20">
        <v>24.9</v>
      </c>
      <c r="E25" s="20">
        <f t="shared" si="0"/>
        <v>15.494710640945863</v>
      </c>
    </row>
    <row r="26" spans="1:5" ht="59.25" customHeight="1">
      <c r="A26" s="17" t="s">
        <v>44</v>
      </c>
      <c r="B26" s="22" t="s">
        <v>45</v>
      </c>
      <c r="C26" s="19">
        <v>21.8</v>
      </c>
      <c r="D26" s="20">
        <v>21.9</v>
      </c>
      <c r="E26" s="20">
        <f t="shared" si="0"/>
        <v>100.45871559633028</v>
      </c>
    </row>
    <row r="27" spans="1:5" ht="60" customHeight="1">
      <c r="A27" s="17" t="s">
        <v>46</v>
      </c>
      <c r="B27" s="22" t="s">
        <v>47</v>
      </c>
      <c r="C27" s="23">
        <v>-36.14</v>
      </c>
      <c r="D27" s="24">
        <v>-36.14</v>
      </c>
      <c r="E27" s="20">
        <f t="shared" si="0"/>
        <v>100</v>
      </c>
    </row>
    <row r="28" spans="1:5" ht="60" customHeight="1">
      <c r="A28" s="17" t="s">
        <v>46</v>
      </c>
      <c r="B28" s="22" t="s">
        <v>48</v>
      </c>
      <c r="C28" s="23">
        <v>-0.44</v>
      </c>
      <c r="D28" s="24">
        <v>-0.44</v>
      </c>
      <c r="E28" s="20">
        <f>D28/C28*100</f>
        <v>100</v>
      </c>
    </row>
    <row r="29" spans="1:5" ht="16.5" customHeight="1">
      <c r="A29" s="13"/>
      <c r="B29" s="13" t="s">
        <v>49</v>
      </c>
      <c r="C29" s="25">
        <f>SUM(C19,C10)</f>
        <v>18870.42</v>
      </c>
      <c r="D29" s="14">
        <f>SUM(D19,D10)</f>
        <v>3405.18</v>
      </c>
      <c r="E29" s="15">
        <f t="shared" si="0"/>
        <v>18.045067359391048</v>
      </c>
    </row>
    <row r="30" spans="1:3" ht="15.75" customHeight="1">
      <c r="A30" s="26"/>
      <c r="C30" s="27"/>
    </row>
    <row r="31" ht="15" customHeight="1">
      <c r="A31" s="28"/>
    </row>
    <row r="32" spans="1:3" ht="15" customHeight="1">
      <c r="A32" s="29" t="s">
        <v>50</v>
      </c>
      <c r="B32" s="29"/>
      <c r="C32" s="30" t="s">
        <v>51</v>
      </c>
    </row>
    <row r="33" spans="1:3" ht="15" customHeight="1">
      <c r="A33" s="29"/>
      <c r="B33" s="3"/>
      <c r="C33" s="30"/>
    </row>
    <row r="34" ht="15" customHeight="1">
      <c r="A34" s="28"/>
    </row>
  </sheetData>
  <mergeCells count="6">
    <mergeCell ref="C1:E1"/>
    <mergeCell ref="C2:E2"/>
    <mergeCell ref="B3:E3"/>
    <mergeCell ref="B4:E4"/>
    <mergeCell ref="B5:E5"/>
    <mergeCell ref="A7:E7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7" sqref="A7"/>
    </sheetView>
  </sheetViews>
  <sheetFormatPr defaultColWidth="9.00390625" defaultRowHeight="12.75"/>
  <cols>
    <col min="1" max="1" width="58.75390625" style="1" customWidth="1"/>
    <col min="2" max="2" width="10.125" style="1" customWidth="1"/>
    <col min="3" max="3" width="9.75390625" style="1" customWidth="1"/>
    <col min="4" max="4" width="10.00390625" style="1" customWidth="1"/>
    <col min="5" max="16384" width="9.125" style="1" customWidth="1"/>
  </cols>
  <sheetData>
    <row r="1" spans="1:6" s="47" customFormat="1" ht="16.5">
      <c r="A1" s="29"/>
      <c r="B1" s="29"/>
      <c r="C1" s="116" t="s">
        <v>462</v>
      </c>
      <c r="D1" s="30"/>
      <c r="E1" s="127"/>
      <c r="F1" s="127"/>
    </row>
    <row r="2" spans="1:6" s="47" customFormat="1" ht="16.5">
      <c r="A2" s="29"/>
      <c r="B2" s="4" t="s">
        <v>1</v>
      </c>
      <c r="C2" s="4"/>
      <c r="D2" s="4"/>
      <c r="E2" s="127"/>
      <c r="F2" s="127"/>
    </row>
    <row r="3" spans="1:4" s="47" customFormat="1" ht="16.5">
      <c r="A3" s="5" t="s">
        <v>2</v>
      </c>
      <c r="B3" s="5"/>
      <c r="C3" s="5"/>
      <c r="D3" s="5"/>
    </row>
    <row r="4" spans="1:4" s="47" customFormat="1" ht="16.5">
      <c r="A4" s="5" t="s">
        <v>3</v>
      </c>
      <c r="B4" s="5"/>
      <c r="C4" s="5"/>
      <c r="D4" s="5"/>
    </row>
    <row r="5" spans="1:4" s="47" customFormat="1" ht="16.5">
      <c r="A5" s="29"/>
      <c r="B5" s="4" t="s">
        <v>4</v>
      </c>
      <c r="C5" s="4"/>
      <c r="D5" s="4"/>
    </row>
    <row r="6" spans="1:4" s="47" customFormat="1" ht="16.5">
      <c r="A6" s="29"/>
      <c r="B6" s="29"/>
      <c r="C6" s="29"/>
      <c r="D6" s="29"/>
    </row>
    <row r="7" spans="1:4" s="47" customFormat="1" ht="46.5" customHeight="1">
      <c r="A7" s="8" t="s">
        <v>463</v>
      </c>
      <c r="B7" s="8"/>
      <c r="C7" s="8"/>
      <c r="D7" s="8"/>
    </row>
    <row r="8" spans="1:4" ht="15.75" customHeight="1">
      <c r="A8" s="128"/>
      <c r="C8" s="129" t="s">
        <v>6</v>
      </c>
      <c r="D8" s="129"/>
    </row>
    <row r="9" spans="1:4" s="130" customFormat="1" ht="39">
      <c r="A9" s="32" t="s">
        <v>81</v>
      </c>
      <c r="B9" s="11" t="s">
        <v>55</v>
      </c>
      <c r="C9" s="11" t="s">
        <v>56</v>
      </c>
      <c r="D9" s="11" t="s">
        <v>11</v>
      </c>
    </row>
    <row r="10" spans="1:4" s="130" customFormat="1" ht="39">
      <c r="A10" s="33" t="s">
        <v>464</v>
      </c>
      <c r="B10" s="21">
        <v>0</v>
      </c>
      <c r="C10" s="21">
        <v>0</v>
      </c>
      <c r="D10" s="131" t="s">
        <v>26</v>
      </c>
    </row>
    <row r="11" spans="1:4" ht="43.5" customHeight="1">
      <c r="A11" s="33" t="s">
        <v>436</v>
      </c>
      <c r="B11" s="132">
        <v>0</v>
      </c>
      <c r="C11" s="132">
        <v>0</v>
      </c>
      <c r="D11" s="131" t="s">
        <v>26</v>
      </c>
    </row>
    <row r="12" ht="15" customHeight="1">
      <c r="A12" s="95"/>
    </row>
    <row r="13" spans="1:4" s="3" customFormat="1" ht="16.5">
      <c r="A13" s="29" t="s">
        <v>50</v>
      </c>
      <c r="B13" s="29"/>
      <c r="D13" s="133" t="s">
        <v>51</v>
      </c>
    </row>
  </sheetData>
  <mergeCells count="6">
    <mergeCell ref="B2:D2"/>
    <mergeCell ref="A3:D3"/>
    <mergeCell ref="A4:D4"/>
    <mergeCell ref="B5:D5"/>
    <mergeCell ref="A7:D7"/>
    <mergeCell ref="C8:D8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2.75"/>
  <cols>
    <col min="1" max="1" width="63.00390625" style="1" customWidth="1"/>
    <col min="2" max="4" width="8.25390625" style="1" customWidth="1"/>
    <col min="5" max="16384" width="9.125" style="1" customWidth="1"/>
  </cols>
  <sheetData>
    <row r="1" spans="1:4" s="47" customFormat="1" ht="16.5">
      <c r="A1" s="29"/>
      <c r="B1" s="29"/>
      <c r="C1" s="116" t="s">
        <v>465</v>
      </c>
      <c r="D1" s="29"/>
    </row>
    <row r="2" spans="1:4" s="47" customFormat="1" ht="16.5">
      <c r="A2" s="29"/>
      <c r="B2" s="4" t="s">
        <v>1</v>
      </c>
      <c r="C2" s="4"/>
      <c r="D2" s="4"/>
    </row>
    <row r="3" spans="1:4" s="47" customFormat="1" ht="16.5">
      <c r="A3" s="5" t="s">
        <v>2</v>
      </c>
      <c r="B3" s="5"/>
      <c r="C3" s="5"/>
      <c r="D3" s="5"/>
    </row>
    <row r="4" spans="1:4" s="47" customFormat="1" ht="16.5">
      <c r="A4" s="5" t="s">
        <v>3</v>
      </c>
      <c r="B4" s="5"/>
      <c r="C4" s="5"/>
      <c r="D4" s="5"/>
    </row>
    <row r="5" spans="1:4" s="47" customFormat="1" ht="16.5">
      <c r="A5" s="29"/>
      <c r="B5" s="4" t="s">
        <v>4</v>
      </c>
      <c r="C5" s="4"/>
      <c r="D5" s="4"/>
    </row>
    <row r="6" spans="1:4" s="47" customFormat="1" ht="16.5">
      <c r="A6" s="29"/>
      <c r="B6" s="29"/>
      <c r="C6" s="29"/>
      <c r="D6" s="29"/>
    </row>
    <row r="7" spans="1:4" s="47" customFormat="1" ht="33.75" customHeight="1">
      <c r="A7" s="8" t="s">
        <v>466</v>
      </c>
      <c r="B7" s="8"/>
      <c r="C7" s="8"/>
      <c r="D7" s="8"/>
    </row>
    <row r="8" spans="1:4" s="47" customFormat="1" ht="12" customHeight="1">
      <c r="A8" s="134"/>
      <c r="B8" s="29"/>
      <c r="C8" s="29"/>
      <c r="D8" s="29"/>
    </row>
    <row r="9" spans="1:4" s="47" customFormat="1" ht="48" customHeight="1">
      <c r="A9" s="8" t="s">
        <v>467</v>
      </c>
      <c r="B9" s="8"/>
      <c r="C9" s="8"/>
      <c r="D9" s="8"/>
    </row>
    <row r="10" spans="1:4" ht="15.75" customHeight="1">
      <c r="A10" s="135"/>
      <c r="C10" s="129" t="s">
        <v>6</v>
      </c>
      <c r="D10" s="129"/>
    </row>
    <row r="11" spans="1:4" ht="47.25" customHeight="1">
      <c r="A11" s="136" t="s">
        <v>468</v>
      </c>
      <c r="B11" s="11" t="s">
        <v>55</v>
      </c>
      <c r="C11" s="11" t="s">
        <v>56</v>
      </c>
      <c r="D11" s="11" t="s">
        <v>11</v>
      </c>
    </row>
    <row r="12" spans="1:4" ht="29.25">
      <c r="A12" s="137" t="s">
        <v>469</v>
      </c>
      <c r="B12" s="136">
        <v>0</v>
      </c>
      <c r="C12" s="32">
        <v>0</v>
      </c>
      <c r="D12" s="138">
        <v>0</v>
      </c>
    </row>
    <row r="13" ht="15.75" customHeight="1">
      <c r="A13" s="95"/>
    </row>
    <row r="14" ht="15.75" customHeight="1">
      <c r="A14" s="95"/>
    </row>
    <row r="15" spans="1:4" s="3" customFormat="1" ht="16.5">
      <c r="A15" s="29" t="s">
        <v>50</v>
      </c>
      <c r="B15" s="29"/>
      <c r="D15" s="100" t="s">
        <v>51</v>
      </c>
    </row>
    <row r="16" spans="1:4" s="3" customFormat="1" ht="16.5">
      <c r="A16" s="29"/>
      <c r="B16" s="100"/>
      <c r="C16" s="100"/>
      <c r="D16" s="100"/>
    </row>
    <row r="17" s="3" customFormat="1" ht="16.5"/>
    <row r="18" ht="15">
      <c r="A18" s="38"/>
    </row>
  </sheetData>
  <mergeCells count="7">
    <mergeCell ref="B2:D2"/>
    <mergeCell ref="A3:D3"/>
    <mergeCell ref="A4:D4"/>
    <mergeCell ref="B5:D5"/>
    <mergeCell ref="A7:D7"/>
    <mergeCell ref="A9:D9"/>
    <mergeCell ref="C10:D10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selection activeCell="A62" sqref="A62"/>
    </sheetView>
  </sheetViews>
  <sheetFormatPr defaultColWidth="9.00390625" defaultRowHeight="12.75"/>
  <cols>
    <col min="1" max="1" width="51.875" style="39" customWidth="1"/>
    <col min="2" max="2" width="13.875" style="39" customWidth="1"/>
    <col min="3" max="3" width="18.875" style="39" customWidth="1"/>
    <col min="4" max="4" width="12.625" style="139" customWidth="1"/>
    <col min="5" max="16384" width="9.125" style="39" customWidth="1"/>
  </cols>
  <sheetData>
    <row r="1" spans="1:4" s="29" customFormat="1" ht="16.5" customHeight="1">
      <c r="A1" s="140"/>
      <c r="B1" s="4" t="s">
        <v>470</v>
      </c>
      <c r="C1" s="4"/>
      <c r="D1" s="4"/>
    </row>
    <row r="2" spans="1:4" s="29" customFormat="1" ht="16.5" customHeight="1">
      <c r="A2" s="140"/>
      <c r="B2" s="4" t="s">
        <v>1</v>
      </c>
      <c r="C2" s="4"/>
      <c r="D2" s="4"/>
    </row>
    <row r="3" spans="2:4" s="29" customFormat="1" ht="18" customHeight="1">
      <c r="B3" s="4" t="s">
        <v>2</v>
      </c>
      <c r="C3" s="4"/>
      <c r="D3" s="4"/>
    </row>
    <row r="4" spans="2:4" s="29" customFormat="1" ht="18" customHeight="1">
      <c r="B4" s="4" t="s">
        <v>3</v>
      </c>
      <c r="C4" s="4"/>
      <c r="D4" s="4"/>
    </row>
    <row r="5" spans="2:4" s="29" customFormat="1" ht="15" customHeight="1">
      <c r="B5" s="141" t="s">
        <v>4</v>
      </c>
      <c r="C5" s="141"/>
      <c r="D5" s="141"/>
    </row>
    <row r="6" spans="1:4" s="29" customFormat="1" ht="12" customHeight="1">
      <c r="A6" s="6"/>
      <c r="D6" s="142"/>
    </row>
    <row r="7" spans="1:4" s="29" customFormat="1" ht="33.75" customHeight="1">
      <c r="A7" s="8" t="s">
        <v>471</v>
      </c>
      <c r="B7" s="8"/>
      <c r="C7" s="8"/>
      <c r="D7" s="8"/>
    </row>
    <row r="8" spans="1:4" ht="12" customHeight="1">
      <c r="A8" s="95"/>
      <c r="B8" s="95"/>
      <c r="C8" s="95"/>
      <c r="D8" s="143"/>
    </row>
    <row r="9" spans="1:4" ht="17.25" customHeight="1">
      <c r="A9" s="95"/>
      <c r="B9" s="95"/>
      <c r="C9" s="28"/>
      <c r="D9" s="10" t="s">
        <v>472</v>
      </c>
    </row>
    <row r="10" spans="1:4" ht="20.25" customHeight="1">
      <c r="A10" s="46" t="s">
        <v>81</v>
      </c>
      <c r="B10" s="46" t="s">
        <v>473</v>
      </c>
      <c r="C10" s="46"/>
      <c r="D10" s="46" t="s">
        <v>474</v>
      </c>
    </row>
    <row r="11" spans="1:4" ht="51.75" customHeight="1">
      <c r="A11" s="46"/>
      <c r="B11" s="46" t="s">
        <v>475</v>
      </c>
      <c r="C11" s="46" t="s">
        <v>476</v>
      </c>
      <c r="D11" s="46"/>
    </row>
    <row r="12" spans="1:4" ht="12.75">
      <c r="A12" s="144">
        <v>1</v>
      </c>
      <c r="B12" s="144">
        <v>2</v>
      </c>
      <c r="C12" s="144">
        <v>3</v>
      </c>
      <c r="D12" s="144">
        <v>4</v>
      </c>
    </row>
    <row r="13" spans="1:4" ht="23.25" customHeight="1">
      <c r="A13" s="113" t="s">
        <v>477</v>
      </c>
      <c r="B13" s="145"/>
      <c r="C13" s="146" t="s">
        <v>478</v>
      </c>
      <c r="D13" s="147">
        <v>3405206.25</v>
      </c>
    </row>
    <row r="14" spans="1:4" ht="12" customHeight="1">
      <c r="A14" s="148" t="s">
        <v>479</v>
      </c>
      <c r="B14" s="149" t="s">
        <v>155</v>
      </c>
      <c r="C14" s="148" t="s">
        <v>480</v>
      </c>
      <c r="D14" s="150">
        <v>2418693.3000000003</v>
      </c>
    </row>
    <row r="15" spans="1:4" ht="12" customHeight="1">
      <c r="A15" s="148" t="s">
        <v>481</v>
      </c>
      <c r="B15" s="149" t="s">
        <v>155</v>
      </c>
      <c r="C15" s="148" t="s">
        <v>482</v>
      </c>
      <c r="D15" s="150">
        <v>506440.95</v>
      </c>
    </row>
    <row r="16" spans="1:4" ht="63" customHeight="1">
      <c r="A16" s="148" t="s">
        <v>483</v>
      </c>
      <c r="B16" s="149" t="s">
        <v>484</v>
      </c>
      <c r="C16" s="151" t="s">
        <v>485</v>
      </c>
      <c r="D16" s="150">
        <v>504475.91</v>
      </c>
    </row>
    <row r="17" spans="1:4" ht="63" customHeight="1">
      <c r="A17" s="148" t="s">
        <v>483</v>
      </c>
      <c r="B17" s="149" t="s">
        <v>484</v>
      </c>
      <c r="C17" s="151" t="s">
        <v>486</v>
      </c>
      <c r="D17" s="150">
        <v>640.85</v>
      </c>
    </row>
    <row r="18" spans="1:4" ht="65.25" customHeight="1">
      <c r="A18" s="148" t="s">
        <v>483</v>
      </c>
      <c r="B18" s="149" t="s">
        <v>484</v>
      </c>
      <c r="C18" s="151" t="s">
        <v>487</v>
      </c>
      <c r="D18" s="150">
        <v>-148.37</v>
      </c>
    </row>
    <row r="19" spans="1:4" ht="65.25" customHeight="1">
      <c r="A19" s="148" t="s">
        <v>483</v>
      </c>
      <c r="B19" s="149" t="s">
        <v>484</v>
      </c>
      <c r="C19" s="151" t="s">
        <v>488</v>
      </c>
      <c r="D19" s="150">
        <v>116.04</v>
      </c>
    </row>
    <row r="20" spans="1:4" ht="65.25" customHeight="1">
      <c r="A20" s="148" t="s">
        <v>489</v>
      </c>
      <c r="B20" s="149" t="s">
        <v>484</v>
      </c>
      <c r="C20" s="151" t="s">
        <v>490</v>
      </c>
      <c r="D20" s="150">
        <v>130</v>
      </c>
    </row>
    <row r="21" spans="1:4" ht="63" customHeight="1">
      <c r="A21" s="148" t="s">
        <v>489</v>
      </c>
      <c r="B21" s="149" t="s">
        <v>484</v>
      </c>
      <c r="C21" s="151" t="s">
        <v>491</v>
      </c>
      <c r="D21" s="150">
        <v>9.9</v>
      </c>
    </row>
    <row r="22" spans="1:4" ht="63" customHeight="1">
      <c r="A22" s="148" t="s">
        <v>492</v>
      </c>
      <c r="B22" s="149" t="s">
        <v>484</v>
      </c>
      <c r="C22" s="151" t="s">
        <v>493</v>
      </c>
      <c r="D22" s="150">
        <v>923.91</v>
      </c>
    </row>
    <row r="23" spans="1:4" ht="63" customHeight="1">
      <c r="A23" s="148" t="s">
        <v>494</v>
      </c>
      <c r="B23" s="149" t="s">
        <v>484</v>
      </c>
      <c r="C23" s="151" t="s">
        <v>495</v>
      </c>
      <c r="D23" s="150">
        <v>260</v>
      </c>
    </row>
    <row r="24" spans="1:4" ht="49.5" customHeight="1">
      <c r="A24" s="148" t="s">
        <v>496</v>
      </c>
      <c r="B24" s="149" t="s">
        <v>484</v>
      </c>
      <c r="C24" s="151" t="s">
        <v>497</v>
      </c>
      <c r="D24" s="150">
        <v>32.71</v>
      </c>
    </row>
    <row r="25" spans="1:4" ht="25.5" customHeight="1">
      <c r="A25" s="148" t="s">
        <v>498</v>
      </c>
      <c r="B25" s="149" t="s">
        <v>155</v>
      </c>
      <c r="C25" s="148" t="s">
        <v>499</v>
      </c>
      <c r="D25" s="150">
        <v>545786.04</v>
      </c>
    </row>
    <row r="26" spans="1:4" ht="63" customHeight="1">
      <c r="A26" s="148" t="s">
        <v>500</v>
      </c>
      <c r="B26" s="149" t="s">
        <v>163</v>
      </c>
      <c r="C26" s="151" t="s">
        <v>501</v>
      </c>
      <c r="D26" s="150">
        <v>202981.26</v>
      </c>
    </row>
    <row r="27" spans="1:4" ht="63" customHeight="1">
      <c r="A27" s="148" t="s">
        <v>502</v>
      </c>
      <c r="B27" s="149" t="s">
        <v>163</v>
      </c>
      <c r="C27" s="151" t="s">
        <v>503</v>
      </c>
      <c r="D27" s="150">
        <v>2028.74</v>
      </c>
    </row>
    <row r="28" spans="1:4" ht="63" customHeight="1">
      <c r="A28" s="148" t="s">
        <v>504</v>
      </c>
      <c r="B28" s="149" t="s">
        <v>163</v>
      </c>
      <c r="C28" s="151" t="s">
        <v>505</v>
      </c>
      <c r="D28" s="150">
        <v>378007.78</v>
      </c>
    </row>
    <row r="29" spans="1:4" ht="63.75" customHeight="1">
      <c r="A29" s="148" t="s">
        <v>506</v>
      </c>
      <c r="B29" s="149" t="s">
        <v>163</v>
      </c>
      <c r="C29" s="151" t="s">
        <v>507</v>
      </c>
      <c r="D29" s="150">
        <v>-37231.74</v>
      </c>
    </row>
    <row r="30" spans="1:4" ht="13.5" customHeight="1">
      <c r="A30" s="148" t="s">
        <v>508</v>
      </c>
      <c r="B30" s="149" t="s">
        <v>155</v>
      </c>
      <c r="C30" s="148" t="s">
        <v>509</v>
      </c>
      <c r="D30" s="150">
        <v>887723.29</v>
      </c>
    </row>
    <row r="31" spans="1:4" ht="13.5" customHeight="1">
      <c r="A31" s="148" t="s">
        <v>19</v>
      </c>
      <c r="B31" s="149" t="s">
        <v>484</v>
      </c>
      <c r="C31" s="151" t="s">
        <v>510</v>
      </c>
      <c r="D31" s="150">
        <v>0</v>
      </c>
    </row>
    <row r="32" spans="1:4" ht="37.5" customHeight="1">
      <c r="A32" s="148" t="s">
        <v>511</v>
      </c>
      <c r="B32" s="149" t="s">
        <v>484</v>
      </c>
      <c r="C32" s="151" t="s">
        <v>512</v>
      </c>
      <c r="D32" s="150">
        <v>887648.29</v>
      </c>
    </row>
    <row r="33" spans="1:4" ht="24" customHeight="1">
      <c r="A33" s="148" t="s">
        <v>513</v>
      </c>
      <c r="B33" s="149" t="s">
        <v>484</v>
      </c>
      <c r="C33" s="151" t="s">
        <v>514</v>
      </c>
      <c r="D33" s="150">
        <v>75</v>
      </c>
    </row>
    <row r="34" spans="1:4" ht="14.25" customHeight="1">
      <c r="A34" s="148" t="s">
        <v>515</v>
      </c>
      <c r="B34" s="149" t="s">
        <v>155</v>
      </c>
      <c r="C34" s="148" t="s">
        <v>516</v>
      </c>
      <c r="D34" s="150">
        <v>453043.02</v>
      </c>
    </row>
    <row r="35" spans="1:4" ht="64.5" customHeight="1">
      <c r="A35" s="148" t="s">
        <v>517</v>
      </c>
      <c r="B35" s="149" t="s">
        <v>484</v>
      </c>
      <c r="C35" s="151" t="s">
        <v>518</v>
      </c>
      <c r="D35" s="150">
        <v>62404.61</v>
      </c>
    </row>
    <row r="36" spans="1:4" ht="50.25" customHeight="1">
      <c r="A36" s="148" t="s">
        <v>519</v>
      </c>
      <c r="B36" s="149" t="s">
        <v>484</v>
      </c>
      <c r="C36" s="151" t="s">
        <v>520</v>
      </c>
      <c r="D36" s="150">
        <v>9.74</v>
      </c>
    </row>
    <row r="37" spans="1:4" ht="50.25" customHeight="1">
      <c r="A37" s="148" t="s">
        <v>521</v>
      </c>
      <c r="B37" s="149" t="s">
        <v>484</v>
      </c>
      <c r="C37" s="151" t="s">
        <v>522</v>
      </c>
      <c r="D37" s="150">
        <v>219574</v>
      </c>
    </row>
    <row r="38" spans="1:4" ht="37.5" customHeight="1">
      <c r="A38" s="148" t="s">
        <v>523</v>
      </c>
      <c r="B38" s="149" t="s">
        <v>484</v>
      </c>
      <c r="C38" s="151" t="s">
        <v>524</v>
      </c>
      <c r="D38" s="150">
        <v>13282.61</v>
      </c>
    </row>
    <row r="39" spans="1:4" ht="51" customHeight="1">
      <c r="A39" s="148" t="s">
        <v>525</v>
      </c>
      <c r="B39" s="149" t="s">
        <v>484</v>
      </c>
      <c r="C39" s="151" t="s">
        <v>526</v>
      </c>
      <c r="D39" s="150">
        <v>154816.67</v>
      </c>
    </row>
    <row r="40" spans="1:4" ht="36" customHeight="1">
      <c r="A40" s="148" t="s">
        <v>527</v>
      </c>
      <c r="B40" s="149" t="s">
        <v>484</v>
      </c>
      <c r="C40" s="151" t="s">
        <v>528</v>
      </c>
      <c r="D40" s="150">
        <v>2955.39</v>
      </c>
    </row>
    <row r="41" spans="1:4" ht="12.75" customHeight="1">
      <c r="A41" s="148" t="s">
        <v>529</v>
      </c>
      <c r="B41" s="149" t="s">
        <v>155</v>
      </c>
      <c r="C41" s="148" t="s">
        <v>530</v>
      </c>
      <c r="D41" s="150">
        <v>300</v>
      </c>
    </row>
    <row r="42" spans="1:4" ht="62.25" customHeight="1">
      <c r="A42" s="148" t="s">
        <v>25</v>
      </c>
      <c r="B42" s="149" t="s">
        <v>531</v>
      </c>
      <c r="C42" s="151" t="s">
        <v>532</v>
      </c>
      <c r="D42" s="150">
        <v>300</v>
      </c>
    </row>
    <row r="43" spans="1:4" ht="41.25" customHeight="1">
      <c r="A43" s="148" t="s">
        <v>533</v>
      </c>
      <c r="B43" s="149" t="s">
        <v>155</v>
      </c>
      <c r="C43" s="148" t="s">
        <v>534</v>
      </c>
      <c r="D43" s="150">
        <v>7900</v>
      </c>
    </row>
    <row r="44" spans="1:4" ht="60.75" customHeight="1">
      <c r="A44" s="148" t="s">
        <v>28</v>
      </c>
      <c r="B44" s="149" t="s">
        <v>531</v>
      </c>
      <c r="C44" s="151" t="s">
        <v>535</v>
      </c>
      <c r="D44" s="150">
        <v>7900</v>
      </c>
    </row>
    <row r="45" spans="1:4" ht="26.25" customHeight="1">
      <c r="A45" s="148" t="s">
        <v>536</v>
      </c>
      <c r="B45" s="149" t="s">
        <v>155</v>
      </c>
      <c r="C45" s="148" t="s">
        <v>537</v>
      </c>
      <c r="D45" s="150">
        <v>17500</v>
      </c>
    </row>
    <row r="46" spans="1:4" ht="25.5" customHeight="1">
      <c r="A46" s="148" t="s">
        <v>30</v>
      </c>
      <c r="B46" s="149" t="s">
        <v>531</v>
      </c>
      <c r="C46" s="151" t="s">
        <v>538</v>
      </c>
      <c r="D46" s="150">
        <v>17500</v>
      </c>
    </row>
    <row r="47" spans="1:4" ht="12.75" customHeight="1">
      <c r="A47" s="148" t="s">
        <v>32</v>
      </c>
      <c r="B47" s="149" t="s">
        <v>155</v>
      </c>
      <c r="C47" s="148" t="s">
        <v>539</v>
      </c>
      <c r="D47" s="150">
        <v>986512.95</v>
      </c>
    </row>
    <row r="48" spans="1:4" ht="24.75" customHeight="1">
      <c r="A48" s="148" t="s">
        <v>540</v>
      </c>
      <c r="B48" s="149" t="s">
        <v>155</v>
      </c>
      <c r="C48" s="148" t="s">
        <v>541</v>
      </c>
      <c r="D48" s="150">
        <v>1001231.13</v>
      </c>
    </row>
    <row r="49" spans="1:4" ht="24.75" customHeight="1">
      <c r="A49" s="148" t="s">
        <v>64</v>
      </c>
      <c r="B49" s="149" t="s">
        <v>531</v>
      </c>
      <c r="C49" s="151" t="s">
        <v>542</v>
      </c>
      <c r="D49" s="150">
        <v>430900</v>
      </c>
    </row>
    <row r="50" spans="1:4" ht="24" customHeight="1">
      <c r="A50" s="148" t="s">
        <v>64</v>
      </c>
      <c r="B50" s="149" t="s">
        <v>531</v>
      </c>
      <c r="C50" s="151" t="s">
        <v>542</v>
      </c>
      <c r="D50" s="150">
        <v>40400</v>
      </c>
    </row>
    <row r="51" spans="1:4" ht="14.25" customHeight="1">
      <c r="A51" s="148" t="s">
        <v>37</v>
      </c>
      <c r="B51" s="149" t="s">
        <v>531</v>
      </c>
      <c r="C51" s="151" t="s">
        <v>543</v>
      </c>
      <c r="D51" s="150">
        <v>145362.23</v>
      </c>
    </row>
    <row r="52" spans="1:4" ht="14.25" customHeight="1">
      <c r="A52" s="148" t="s">
        <v>37</v>
      </c>
      <c r="B52" s="149" t="s">
        <v>531</v>
      </c>
      <c r="C52" s="151" t="s">
        <v>543</v>
      </c>
      <c r="D52" s="150">
        <v>262943.91000000003</v>
      </c>
    </row>
    <row r="53" spans="1:4" ht="26.25" customHeight="1">
      <c r="A53" s="148" t="s">
        <v>39</v>
      </c>
      <c r="B53" s="149" t="s">
        <v>531</v>
      </c>
      <c r="C53" s="151" t="s">
        <v>544</v>
      </c>
      <c r="D53" s="150">
        <v>3800</v>
      </c>
    </row>
    <row r="54" spans="1:4" ht="36.75" customHeight="1">
      <c r="A54" s="148" t="s">
        <v>41</v>
      </c>
      <c r="B54" s="149" t="s">
        <v>531</v>
      </c>
      <c r="C54" s="151" t="s">
        <v>545</v>
      </c>
      <c r="D54" s="150">
        <v>92924.99</v>
      </c>
    </row>
    <row r="55" spans="1:4" ht="63" customHeight="1">
      <c r="A55" s="148" t="s">
        <v>43</v>
      </c>
      <c r="B55" s="149" t="s">
        <v>531</v>
      </c>
      <c r="C55" s="151" t="s">
        <v>546</v>
      </c>
      <c r="D55" s="150">
        <v>24900</v>
      </c>
    </row>
    <row r="56" spans="1:4" ht="77.25" customHeight="1">
      <c r="A56" s="148" t="s">
        <v>547</v>
      </c>
      <c r="B56" s="149" t="s">
        <v>155</v>
      </c>
      <c r="C56" s="148" t="s">
        <v>548</v>
      </c>
      <c r="D56" s="150">
        <v>21865.42</v>
      </c>
    </row>
    <row r="57" spans="1:4" ht="49.5" customHeight="1">
      <c r="A57" s="148" t="s">
        <v>45</v>
      </c>
      <c r="B57" s="149" t="s">
        <v>531</v>
      </c>
      <c r="C57" s="151" t="s">
        <v>549</v>
      </c>
      <c r="D57" s="150">
        <v>21865.42</v>
      </c>
    </row>
    <row r="58" spans="1:4" ht="39.75" customHeight="1">
      <c r="A58" s="148" t="s">
        <v>550</v>
      </c>
      <c r="B58" s="149" t="s">
        <v>155</v>
      </c>
      <c r="C58" s="148" t="s">
        <v>551</v>
      </c>
      <c r="D58" s="150">
        <v>-36583.6</v>
      </c>
    </row>
    <row r="59" spans="1:4" ht="37.5" customHeight="1">
      <c r="A59" s="148" t="s">
        <v>75</v>
      </c>
      <c r="B59" s="149" t="s">
        <v>531</v>
      </c>
      <c r="C59" s="151" t="s">
        <v>552</v>
      </c>
      <c r="D59" s="150">
        <v>-437.99</v>
      </c>
    </row>
    <row r="60" spans="1:4" ht="38.25" customHeight="1">
      <c r="A60" s="148" t="s">
        <v>75</v>
      </c>
      <c r="B60" s="149" t="s">
        <v>531</v>
      </c>
      <c r="C60" s="151" t="s">
        <v>552</v>
      </c>
      <c r="D60" s="150">
        <v>-36145.61</v>
      </c>
    </row>
    <row r="61" ht="19.5" customHeight="1">
      <c r="C61" s="152"/>
    </row>
    <row r="62" spans="1:4" s="29" customFormat="1" ht="14.25" customHeight="1">
      <c r="A62" s="29" t="s">
        <v>50</v>
      </c>
      <c r="C62" s="153" t="s">
        <v>51</v>
      </c>
      <c r="D62" s="142"/>
    </row>
    <row r="63" ht="64.5" customHeight="1">
      <c r="C63" s="152"/>
    </row>
    <row r="64" ht="66" customHeight="1">
      <c r="C64" s="152"/>
    </row>
    <row r="65" ht="64.5" customHeight="1">
      <c r="C65" s="152"/>
    </row>
    <row r="66" ht="64.5" customHeight="1">
      <c r="C66" s="152"/>
    </row>
    <row r="67" ht="63.75" customHeight="1">
      <c r="C67" s="152"/>
    </row>
    <row r="68" ht="66" customHeight="1">
      <c r="C68" s="152"/>
    </row>
    <row r="69" ht="65.25" customHeight="1">
      <c r="C69" s="152"/>
    </row>
    <row r="70" ht="63.75" customHeight="1">
      <c r="C70" s="152"/>
    </row>
    <row r="71" ht="51.75" customHeight="1">
      <c r="C71" s="152"/>
    </row>
    <row r="72" ht="63" customHeight="1">
      <c r="C72" s="152"/>
    </row>
    <row r="73" ht="24.75" customHeight="1">
      <c r="C73" s="152"/>
    </row>
    <row r="74" ht="65.25" customHeight="1">
      <c r="C74" s="152"/>
    </row>
    <row r="75" ht="63" customHeight="1">
      <c r="C75" s="152"/>
    </row>
    <row r="76" ht="63.75" customHeight="1">
      <c r="C76" s="152"/>
    </row>
    <row r="77" ht="63.75" customHeight="1">
      <c r="C77" s="152"/>
    </row>
    <row r="78" ht="15" customHeight="1">
      <c r="C78" s="152"/>
    </row>
    <row r="79" ht="13.5" customHeight="1">
      <c r="C79" s="152"/>
    </row>
    <row r="80" ht="38.25" customHeight="1">
      <c r="C80" s="152"/>
    </row>
    <row r="81" ht="37.5" customHeight="1">
      <c r="C81" s="152"/>
    </row>
    <row r="82" ht="24.75" customHeight="1">
      <c r="C82" s="152"/>
    </row>
    <row r="83" ht="15" customHeight="1">
      <c r="C83" s="152"/>
    </row>
    <row r="84" ht="38.25" customHeight="1">
      <c r="C84" s="152"/>
    </row>
    <row r="85" ht="63" customHeight="1">
      <c r="C85" s="152"/>
    </row>
    <row r="86" ht="36.75" customHeight="1">
      <c r="C86" s="152"/>
    </row>
    <row r="87" ht="52.5" customHeight="1">
      <c r="C87" s="152"/>
    </row>
    <row r="88" ht="14.25" customHeight="1">
      <c r="C88" s="152"/>
    </row>
    <row r="89" ht="24.75" customHeight="1">
      <c r="C89" s="152"/>
    </row>
    <row r="90" ht="51" customHeight="1">
      <c r="C90" s="152"/>
    </row>
    <row r="91" ht="49.5" customHeight="1">
      <c r="C91" s="152"/>
    </row>
    <row r="92" ht="36.75" customHeight="1">
      <c r="C92" s="152"/>
    </row>
    <row r="93" ht="39" customHeight="1">
      <c r="C93" s="152"/>
    </row>
    <row r="94" ht="26.25" customHeight="1">
      <c r="C94" s="152"/>
    </row>
    <row r="95" ht="49.5" customHeight="1">
      <c r="C95" s="152"/>
    </row>
    <row r="96" ht="51.75" customHeight="1">
      <c r="C96" s="152"/>
    </row>
    <row r="97" ht="38.25" customHeight="1">
      <c r="C97" s="152"/>
    </row>
    <row r="98" ht="16.5" customHeight="1">
      <c r="C98" s="152"/>
    </row>
    <row r="99" ht="61.5" customHeight="1">
      <c r="C99" s="152"/>
    </row>
    <row r="100" ht="14.25" customHeight="1"/>
    <row r="101" ht="24" customHeight="1"/>
    <row r="102" ht="24.75" customHeight="1"/>
    <row r="103" ht="24.75" customHeight="1"/>
    <row r="104" ht="27" customHeight="1"/>
    <row r="105" ht="14.25" customHeight="1"/>
    <row r="106" ht="26.25" customHeight="1"/>
    <row r="107" ht="38.25" customHeight="1"/>
    <row r="108" ht="24.75" customHeight="1"/>
    <row r="109" ht="12" customHeight="1"/>
    <row r="110" ht="63.75" customHeight="1"/>
    <row r="111" ht="36.75" customHeight="1"/>
    <row r="112" ht="51" customHeight="1"/>
    <row r="113" ht="27" customHeight="1"/>
    <row r="114" ht="38.25" customHeight="1"/>
    <row r="117" spans="1:4" s="47" customFormat="1" ht="15">
      <c r="A117" s="39"/>
      <c r="B117" s="39"/>
      <c r="C117" s="39"/>
      <c r="D117" s="139"/>
    </row>
    <row r="118" spans="1:4" s="47" customFormat="1" ht="16.5" customHeight="1">
      <c r="A118" s="39"/>
      <c r="B118" s="39"/>
      <c r="C118" s="39"/>
      <c r="D118" s="139"/>
    </row>
  </sheetData>
  <mergeCells count="9">
    <mergeCell ref="B1:D1"/>
    <mergeCell ref="B2:D2"/>
    <mergeCell ref="B3:D3"/>
    <mergeCell ref="B4:D4"/>
    <mergeCell ref="B5:D5"/>
    <mergeCell ref="A7:D7"/>
    <mergeCell ref="A10:A11"/>
    <mergeCell ref="B10:C10"/>
    <mergeCell ref="D10:D11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6" sqref="A26"/>
    </sheetView>
  </sheetViews>
  <sheetFormatPr defaultColWidth="9.00390625" defaultRowHeight="12.75"/>
  <cols>
    <col min="1" max="1" width="24.75390625" style="1" customWidth="1"/>
    <col min="2" max="2" width="45.875" style="1" customWidth="1"/>
    <col min="3" max="3" width="9.75390625" style="1" customWidth="1"/>
    <col min="4" max="4" width="8.625" style="1" customWidth="1"/>
    <col min="5" max="5" width="8.125" style="1" customWidth="1"/>
    <col min="6" max="16384" width="9.125" style="1" customWidth="1"/>
  </cols>
  <sheetData>
    <row r="1" spans="1:5" ht="16.5" customHeight="1">
      <c r="A1" s="29"/>
      <c r="B1" s="29"/>
      <c r="C1" s="4" t="s">
        <v>553</v>
      </c>
      <c r="D1" s="4"/>
      <c r="E1" s="4"/>
    </row>
    <row r="2" spans="1:5" ht="16.5" customHeight="1">
      <c r="A2" s="29"/>
      <c r="B2" s="29"/>
      <c r="C2" s="4" t="s">
        <v>1</v>
      </c>
      <c r="D2" s="4"/>
      <c r="E2" s="4"/>
    </row>
    <row r="3" spans="1:5" ht="16.5" customHeight="1">
      <c r="A3" s="29"/>
      <c r="B3" s="5" t="s">
        <v>2</v>
      </c>
      <c r="C3" s="5"/>
      <c r="D3" s="5"/>
      <c r="E3" s="5"/>
    </row>
    <row r="4" spans="1:5" ht="17.25" customHeight="1">
      <c r="A4" s="29"/>
      <c r="B4" s="5" t="s">
        <v>3</v>
      </c>
      <c r="C4" s="5"/>
      <c r="D4" s="5"/>
      <c r="E4" s="5"/>
    </row>
    <row r="5" spans="1:5" ht="19.5" customHeight="1">
      <c r="A5" s="29"/>
      <c r="B5" s="29"/>
      <c r="C5" s="4" t="s">
        <v>4</v>
      </c>
      <c r="D5" s="4"/>
      <c r="E5" s="4"/>
    </row>
    <row r="6" spans="1:5" ht="13.5" customHeight="1">
      <c r="A6" s="99"/>
      <c r="B6" s="29"/>
      <c r="C6" s="29"/>
      <c r="D6" s="29"/>
      <c r="E6" s="29"/>
    </row>
    <row r="7" spans="1:5" ht="84.75" customHeight="1">
      <c r="A7" s="8" t="s">
        <v>554</v>
      </c>
      <c r="B7" s="8"/>
      <c r="C7" s="8"/>
      <c r="D7" s="8"/>
      <c r="E7" s="8"/>
    </row>
    <row r="8" spans="1:5" ht="16.5">
      <c r="A8" s="6"/>
      <c r="B8" s="29"/>
      <c r="C8" s="100"/>
      <c r="D8" s="100"/>
      <c r="E8" s="100" t="s">
        <v>6</v>
      </c>
    </row>
    <row r="9" spans="1:5" ht="57.75" customHeight="1">
      <c r="A9" s="32" t="s">
        <v>7</v>
      </c>
      <c r="B9" s="32" t="s">
        <v>426</v>
      </c>
      <c r="C9" s="11" t="s">
        <v>55</v>
      </c>
      <c r="D9" s="11" t="s">
        <v>56</v>
      </c>
      <c r="E9" s="11" t="s">
        <v>11</v>
      </c>
    </row>
    <row r="10" spans="1:5" ht="12.75" customHeight="1" hidden="1">
      <c r="A10" s="51"/>
      <c r="B10" s="51" t="s">
        <v>430</v>
      </c>
      <c r="C10" s="118">
        <f>SUM(C15)+C11</f>
        <v>2118.9796700000006</v>
      </c>
      <c r="D10" s="118">
        <f>SUM(D15)+D11</f>
        <v>714.2700000000009</v>
      </c>
      <c r="E10" s="118">
        <f>D10*100/C10</f>
        <v>33.70820447748801</v>
      </c>
    </row>
    <row r="11" spans="1:5" ht="12.75" customHeight="1" hidden="1">
      <c r="A11" s="51" t="s">
        <v>431</v>
      </c>
      <c r="B11" s="51" t="s">
        <v>432</v>
      </c>
      <c r="C11" s="118">
        <f>SUM(C12:C13)</f>
        <v>0</v>
      </c>
      <c r="D11" s="118">
        <f>SUM(D12:D13)</f>
        <v>0</v>
      </c>
      <c r="E11" s="118" t="s">
        <v>26</v>
      </c>
    </row>
    <row r="12" spans="1:5" ht="12.75" customHeight="1" hidden="1">
      <c r="A12" s="51" t="s">
        <v>433</v>
      </c>
      <c r="B12" s="51" t="s">
        <v>434</v>
      </c>
      <c r="C12" s="118">
        <v>0</v>
      </c>
      <c r="D12" s="118">
        <v>0</v>
      </c>
      <c r="E12" s="118" t="s">
        <v>26</v>
      </c>
    </row>
    <row r="13" spans="1:5" ht="12.75" customHeight="1" hidden="1">
      <c r="A13" s="51" t="s">
        <v>435</v>
      </c>
      <c r="B13" s="51" t="s">
        <v>436</v>
      </c>
      <c r="C13" s="118">
        <v>0</v>
      </c>
      <c r="D13" s="118">
        <v>0</v>
      </c>
      <c r="E13" s="118" t="s">
        <v>26</v>
      </c>
    </row>
    <row r="14" spans="1:5" ht="31.5" customHeight="1">
      <c r="A14" s="37" t="s">
        <v>555</v>
      </c>
      <c r="B14" s="51" t="s">
        <v>556</v>
      </c>
      <c r="C14" s="118">
        <f>C15</f>
        <v>2118.9796700000006</v>
      </c>
      <c r="D14" s="118">
        <f>D15</f>
        <v>714.2700000000009</v>
      </c>
      <c r="E14" s="118">
        <f>C14/D14*100</f>
        <v>296.66368040096853</v>
      </c>
    </row>
    <row r="15" spans="1:5" ht="31.5" customHeight="1">
      <c r="A15" s="37" t="s">
        <v>557</v>
      </c>
      <c r="B15" s="51" t="s">
        <v>440</v>
      </c>
      <c r="C15" s="138">
        <f>SUM(C16,C20)-C11</f>
        <v>2118.9796700000006</v>
      </c>
      <c r="D15" s="138">
        <f>SUM(D16,D20)-D11</f>
        <v>714.2700000000009</v>
      </c>
      <c r="E15" s="138">
        <f>C15/D15*100</f>
        <v>296.66368040096853</v>
      </c>
    </row>
    <row r="16" spans="1:5" ht="17.25" customHeight="1">
      <c r="A16" s="37" t="s">
        <v>558</v>
      </c>
      <c r="B16" s="51" t="s">
        <v>441</v>
      </c>
      <c r="C16" s="118">
        <f aca="true" t="shared" si="0" ref="C16:D18">C17</f>
        <v>-18870.42</v>
      </c>
      <c r="D16" s="118">
        <f t="shared" si="0"/>
        <v>-3405.18</v>
      </c>
      <c r="E16" s="118">
        <f>D16/C16*100</f>
        <v>18.045067359391048</v>
      </c>
    </row>
    <row r="17" spans="1:5" ht="17.25" customHeight="1">
      <c r="A17" s="37" t="s">
        <v>559</v>
      </c>
      <c r="B17" s="51" t="s">
        <v>443</v>
      </c>
      <c r="C17" s="118">
        <f t="shared" si="0"/>
        <v>-18870.42</v>
      </c>
      <c r="D17" s="118">
        <f t="shared" si="0"/>
        <v>-3405.18</v>
      </c>
      <c r="E17" s="118">
        <f aca="true" t="shared" si="1" ref="E17:E23">D17/C17*100</f>
        <v>18.045067359391048</v>
      </c>
    </row>
    <row r="18" spans="1:5" ht="30.75" customHeight="1">
      <c r="A18" s="37" t="s">
        <v>560</v>
      </c>
      <c r="B18" s="51" t="s">
        <v>445</v>
      </c>
      <c r="C18" s="118">
        <f t="shared" si="0"/>
        <v>-18870.42</v>
      </c>
      <c r="D18" s="118">
        <f t="shared" si="0"/>
        <v>-3405.18</v>
      </c>
      <c r="E18" s="118">
        <f t="shared" si="1"/>
        <v>18.045067359391048</v>
      </c>
    </row>
    <row r="19" spans="1:5" ht="30.75" customHeight="1">
      <c r="A19" s="37" t="s">
        <v>561</v>
      </c>
      <c r="B19" s="51" t="s">
        <v>447</v>
      </c>
      <c r="C19" s="118">
        <f>-'Пр_ 1'!C29</f>
        <v>-18870.42</v>
      </c>
      <c r="D19" s="118">
        <f>-'Пр_ 1'!D29</f>
        <v>-3405.18</v>
      </c>
      <c r="E19" s="118">
        <f t="shared" si="1"/>
        <v>18.045067359391048</v>
      </c>
    </row>
    <row r="20" spans="1:5" ht="15.75" customHeight="1">
      <c r="A20" s="37" t="s">
        <v>562</v>
      </c>
      <c r="B20" s="51" t="s">
        <v>448</v>
      </c>
      <c r="C20" s="118">
        <f aca="true" t="shared" si="2" ref="C20:D22">C21</f>
        <v>20989.39967</v>
      </c>
      <c r="D20" s="118">
        <f t="shared" si="2"/>
        <v>4119.450000000001</v>
      </c>
      <c r="E20" s="118">
        <f t="shared" si="1"/>
        <v>19.626335506336094</v>
      </c>
    </row>
    <row r="21" spans="1:5" ht="15.75" customHeight="1">
      <c r="A21" s="37" t="s">
        <v>563</v>
      </c>
      <c r="B21" s="51" t="s">
        <v>449</v>
      </c>
      <c r="C21" s="118">
        <f t="shared" si="2"/>
        <v>20989.39967</v>
      </c>
      <c r="D21" s="118">
        <f t="shared" si="2"/>
        <v>4119.450000000001</v>
      </c>
      <c r="E21" s="118">
        <f t="shared" si="1"/>
        <v>19.626335506336094</v>
      </c>
    </row>
    <row r="22" spans="1:5" ht="30" customHeight="1">
      <c r="A22" s="37" t="s">
        <v>564</v>
      </c>
      <c r="B22" s="51" t="s">
        <v>450</v>
      </c>
      <c r="C22" s="118">
        <f t="shared" si="2"/>
        <v>20989.39967</v>
      </c>
      <c r="D22" s="118">
        <f t="shared" si="2"/>
        <v>4119.450000000001</v>
      </c>
      <c r="E22" s="118">
        <f t="shared" si="1"/>
        <v>19.626335506336094</v>
      </c>
    </row>
    <row r="23" spans="1:5" ht="30.75" customHeight="1">
      <c r="A23" s="37" t="s">
        <v>565</v>
      </c>
      <c r="B23" s="51" t="s">
        <v>451</v>
      </c>
      <c r="C23" s="118">
        <f>'Пр 4'!E10</f>
        <v>20989.39967</v>
      </c>
      <c r="D23" s="118">
        <f>'Пр 4'!F10</f>
        <v>4119.450000000001</v>
      </c>
      <c r="E23" s="118">
        <f t="shared" si="1"/>
        <v>19.626335506336094</v>
      </c>
    </row>
    <row r="24" spans="1:3" ht="15">
      <c r="A24" s="154"/>
      <c r="B24" s="155"/>
      <c r="C24" s="156"/>
    </row>
    <row r="25" ht="15.75" customHeight="1">
      <c r="A25" s="26"/>
    </row>
    <row r="26" spans="1:3" s="3" customFormat="1" ht="16.5">
      <c r="A26" s="29" t="s">
        <v>50</v>
      </c>
      <c r="B26" s="29"/>
      <c r="C26" s="30" t="s">
        <v>51</v>
      </c>
    </row>
    <row r="27" spans="1:3" s="3" customFormat="1" ht="16.5" customHeight="1">
      <c r="A27" s="29"/>
      <c r="C27" s="30"/>
    </row>
  </sheetData>
  <mergeCells count="6">
    <mergeCell ref="C1:E1"/>
    <mergeCell ref="C2:E2"/>
    <mergeCell ref="B3:E3"/>
    <mergeCell ref="B4:E4"/>
    <mergeCell ref="C5:E5"/>
    <mergeCell ref="A7:E7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9">
      <selection activeCell="G4" sqref="G4"/>
    </sheetView>
  </sheetViews>
  <sheetFormatPr defaultColWidth="9.00390625" defaultRowHeight="12.75"/>
  <cols>
    <col min="1" max="1" width="20.875" style="1" customWidth="1"/>
    <col min="2" max="2" width="43.625" style="1" customWidth="1"/>
    <col min="3" max="5" width="7.375" style="1" customWidth="1"/>
    <col min="6" max="16384" width="9.125" style="1" customWidth="1"/>
  </cols>
  <sheetData>
    <row r="1" s="29" customFormat="1" ht="15" customHeight="1">
      <c r="C1" s="30" t="s">
        <v>52</v>
      </c>
    </row>
    <row r="2" spans="3:5" s="29" customFormat="1" ht="15" customHeight="1">
      <c r="C2" s="4" t="s">
        <v>1</v>
      </c>
      <c r="D2" s="4"/>
      <c r="E2" s="4"/>
    </row>
    <row r="3" spans="2:5" s="29" customFormat="1" ht="15" customHeight="1">
      <c r="B3" s="5" t="s">
        <v>2</v>
      </c>
      <c r="C3" s="5"/>
      <c r="D3" s="5"/>
      <c r="E3" s="5"/>
    </row>
    <row r="4" spans="2:5" s="29" customFormat="1" ht="15" customHeight="1">
      <c r="B4" s="5" t="s">
        <v>3</v>
      </c>
      <c r="C4" s="5"/>
      <c r="D4" s="5"/>
      <c r="E4" s="5"/>
    </row>
    <row r="5" spans="2:5" s="29" customFormat="1" ht="15" customHeight="1">
      <c r="B5" s="5" t="s">
        <v>4</v>
      </c>
      <c r="C5" s="5"/>
      <c r="D5" s="5"/>
      <c r="E5" s="5"/>
    </row>
    <row r="6" s="3" customFormat="1" ht="17.25" customHeight="1">
      <c r="A6" s="6"/>
    </row>
    <row r="7" spans="1:5" s="3" customFormat="1" ht="33.75" customHeight="1">
      <c r="A7" s="8" t="s">
        <v>53</v>
      </c>
      <c r="B7" s="8"/>
      <c r="C7" s="8"/>
      <c r="D7" s="8"/>
      <c r="E7" s="8"/>
    </row>
    <row r="8" spans="4:5" ht="12.75" customHeight="1">
      <c r="D8" s="31"/>
      <c r="E8" s="10" t="s">
        <v>6</v>
      </c>
    </row>
    <row r="9" spans="1:5" ht="45.75" customHeight="1">
      <c r="A9" s="32" t="s">
        <v>7</v>
      </c>
      <c r="B9" s="32" t="s">
        <v>54</v>
      </c>
      <c r="C9" s="11" t="s">
        <v>55</v>
      </c>
      <c r="D9" s="11" t="s">
        <v>56</v>
      </c>
      <c r="E9" s="11" t="s">
        <v>11</v>
      </c>
    </row>
    <row r="10" spans="1:5" ht="15.75" customHeight="1">
      <c r="A10" s="33" t="s">
        <v>57</v>
      </c>
      <c r="B10" s="33" t="s">
        <v>58</v>
      </c>
      <c r="C10" s="21">
        <f>C11+C19</f>
        <v>4778.06</v>
      </c>
      <c r="D10" s="21">
        <f>D11+D19</f>
        <v>899.7600000000001</v>
      </c>
      <c r="E10" s="34">
        <f>D10/C10*100</f>
        <v>18.831073699367526</v>
      </c>
    </row>
    <row r="11" spans="1:5" ht="45" customHeight="1">
      <c r="A11" s="33" t="s">
        <v>59</v>
      </c>
      <c r="B11" s="33" t="s">
        <v>60</v>
      </c>
      <c r="C11" s="20">
        <f>C12+C14+C16</f>
        <v>4814.200000000001</v>
      </c>
      <c r="D11" s="20">
        <f>D12+D14+D16</f>
        <v>935.9000000000001</v>
      </c>
      <c r="E11" s="34">
        <f aca="true" t="shared" si="0" ref="E11:E21">D11/C11*100</f>
        <v>19.440405467159653</v>
      </c>
    </row>
    <row r="12" spans="1:5" ht="29.25" customHeight="1">
      <c r="A12" s="33" t="s">
        <v>61</v>
      </c>
      <c r="B12" s="33" t="s">
        <v>62</v>
      </c>
      <c r="C12" s="20">
        <f>C13</f>
        <v>1723.4</v>
      </c>
      <c r="D12" s="20">
        <f>D13</f>
        <v>430.90000000000003</v>
      </c>
      <c r="E12" s="34">
        <f t="shared" si="0"/>
        <v>25.00290124173146</v>
      </c>
    </row>
    <row r="13" spans="1:5" ht="29.25" customHeight="1">
      <c r="A13" s="17" t="s">
        <v>63</v>
      </c>
      <c r="B13" s="18" t="s">
        <v>64</v>
      </c>
      <c r="C13" s="20">
        <f>'Пр_ 1'!C20</f>
        <v>1723.4</v>
      </c>
      <c r="D13" s="20">
        <f>'Пр_ 1'!D20</f>
        <v>430.90000000000003</v>
      </c>
      <c r="E13" s="34">
        <f t="shared" si="0"/>
        <v>25.00290124173146</v>
      </c>
    </row>
    <row r="14" spans="1:5" ht="46.5" customHeight="1">
      <c r="A14" s="35" t="s">
        <v>65</v>
      </c>
      <c r="B14" s="18" t="s">
        <v>66</v>
      </c>
      <c r="C14" s="21">
        <f>C15</f>
        <v>2715.3</v>
      </c>
      <c r="D14" s="20">
        <f>D15</f>
        <v>408.29999999999995</v>
      </c>
      <c r="E14" s="34">
        <f t="shared" si="0"/>
        <v>15.037012484808306</v>
      </c>
    </row>
    <row r="15" spans="1:5" ht="29.25" customHeight="1">
      <c r="A15" s="17" t="s">
        <v>67</v>
      </c>
      <c r="B15" s="36" t="s">
        <v>37</v>
      </c>
      <c r="C15" s="21">
        <f>'Пр_ 1'!C22</f>
        <v>2715.3</v>
      </c>
      <c r="D15" s="21">
        <f>'Пр_ 1'!D22</f>
        <v>408.29999999999995</v>
      </c>
      <c r="E15" s="34">
        <f t="shared" si="0"/>
        <v>15.037012484808306</v>
      </c>
    </row>
    <row r="16" spans="1:5" ht="30.75" customHeight="1">
      <c r="A16" s="17" t="s">
        <v>68</v>
      </c>
      <c r="B16" s="36" t="s">
        <v>69</v>
      </c>
      <c r="C16" s="21">
        <f>SUM(C17:C18)</f>
        <v>375.5</v>
      </c>
      <c r="D16" s="21">
        <f>SUM(D17:D18)</f>
        <v>96.7</v>
      </c>
      <c r="E16" s="34">
        <f t="shared" si="0"/>
        <v>25.75233022636485</v>
      </c>
    </row>
    <row r="17" spans="1:5" ht="44.25" customHeight="1">
      <c r="A17" s="17" t="s">
        <v>70</v>
      </c>
      <c r="B17" s="22" t="s">
        <v>39</v>
      </c>
      <c r="C17" s="21">
        <f>'Пр_ 1'!C23</f>
        <v>3.8000000000000003</v>
      </c>
      <c r="D17" s="21">
        <f>'Пр_ 1'!D23</f>
        <v>3.8000000000000003</v>
      </c>
      <c r="E17" s="34">
        <f t="shared" si="0"/>
        <v>100</v>
      </c>
    </row>
    <row r="18" spans="1:5" ht="61.5" customHeight="1">
      <c r="A18" s="17" t="s">
        <v>71</v>
      </c>
      <c r="B18" s="18" t="s">
        <v>41</v>
      </c>
      <c r="C18" s="21">
        <f>'Пр_ 1'!C24</f>
        <v>371.7</v>
      </c>
      <c r="D18" s="21">
        <f>'Пр_ 1'!D24</f>
        <v>92.9</v>
      </c>
      <c r="E18" s="34">
        <f t="shared" si="0"/>
        <v>24.99327414581652</v>
      </c>
    </row>
    <row r="19" spans="1:5" ht="58.5" customHeight="1">
      <c r="A19" s="17" t="s">
        <v>72</v>
      </c>
      <c r="B19" s="37" t="s">
        <v>73</v>
      </c>
      <c r="C19" s="24">
        <f>C20</f>
        <v>-36.14</v>
      </c>
      <c r="D19" s="24">
        <f>D20</f>
        <v>-36.14</v>
      </c>
      <c r="E19" s="34">
        <f t="shared" si="0"/>
        <v>100</v>
      </c>
    </row>
    <row r="20" spans="1:5" ht="57.75" customHeight="1">
      <c r="A20" s="17" t="s">
        <v>74</v>
      </c>
      <c r="B20" s="37" t="s">
        <v>75</v>
      </c>
      <c r="C20" s="24">
        <f>C21</f>
        <v>-36.14</v>
      </c>
      <c r="D20" s="24">
        <f>D21</f>
        <v>-36.14</v>
      </c>
      <c r="E20" s="34">
        <f t="shared" si="0"/>
        <v>100</v>
      </c>
    </row>
    <row r="21" spans="1:5" ht="59.25" customHeight="1">
      <c r="A21" s="17" t="s">
        <v>76</v>
      </c>
      <c r="B21" s="37" t="s">
        <v>75</v>
      </c>
      <c r="C21" s="24">
        <f>'Пр_ 1'!C27</f>
        <v>-36.14</v>
      </c>
      <c r="D21" s="24">
        <f>'Пр_ 1'!D27</f>
        <v>-36.14</v>
      </c>
      <c r="E21" s="34">
        <f t="shared" si="0"/>
        <v>100</v>
      </c>
    </row>
    <row r="22" ht="15.75" customHeight="1">
      <c r="A22" s="38"/>
    </row>
    <row r="23" spans="1:5" ht="16.5">
      <c r="A23" s="29" t="s">
        <v>50</v>
      </c>
      <c r="B23" s="29"/>
      <c r="C23" s="4" t="s">
        <v>51</v>
      </c>
      <c r="D23" s="4"/>
      <c r="E23" s="4"/>
    </row>
    <row r="24" spans="1:5" ht="16.5">
      <c r="A24" s="29"/>
      <c r="B24" s="30"/>
      <c r="C24" s="4"/>
      <c r="D24" s="4"/>
      <c r="E24" s="4"/>
    </row>
  </sheetData>
  <mergeCells count="7">
    <mergeCell ref="C2:E2"/>
    <mergeCell ref="B3:E3"/>
    <mergeCell ref="B4:E4"/>
    <mergeCell ref="B5:E5"/>
    <mergeCell ref="A7:E7"/>
    <mergeCell ref="C23:E23"/>
    <mergeCell ref="C24:E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2">
      <selection activeCell="B37" sqref="B37"/>
    </sheetView>
  </sheetViews>
  <sheetFormatPr defaultColWidth="9.00390625" defaultRowHeight="12.75"/>
  <cols>
    <col min="1" max="1" width="4.375" style="1" customWidth="1"/>
    <col min="2" max="2" width="57.375" style="1" customWidth="1"/>
    <col min="3" max="3" width="5.00390625" style="1" customWidth="1"/>
    <col min="4" max="4" width="5.125" style="1" customWidth="1"/>
    <col min="5" max="5" width="8.375" style="1" customWidth="1"/>
    <col min="6" max="6" width="8.375" style="2" customWidth="1"/>
    <col min="7" max="7" width="8.375" style="1" customWidth="1"/>
    <col min="8" max="16384" width="9.125" style="1" customWidth="1"/>
  </cols>
  <sheetData>
    <row r="1" spans="3:7" s="29" customFormat="1" ht="16.5">
      <c r="C1" s="4" t="s">
        <v>77</v>
      </c>
      <c r="D1" s="4"/>
      <c r="E1" s="4"/>
      <c r="F1" s="4"/>
      <c r="G1" s="4"/>
    </row>
    <row r="2" spans="3:7" s="29" customFormat="1" ht="16.5">
      <c r="C2" s="4" t="s">
        <v>1</v>
      </c>
      <c r="D2" s="4"/>
      <c r="E2" s="4"/>
      <c r="F2" s="4"/>
      <c r="G2" s="4"/>
    </row>
    <row r="3" spans="2:7" s="29" customFormat="1" ht="16.5">
      <c r="B3" s="5" t="s">
        <v>2</v>
      </c>
      <c r="C3" s="5"/>
      <c r="D3" s="5"/>
      <c r="E3" s="5"/>
      <c r="F3" s="5"/>
      <c r="G3" s="5"/>
    </row>
    <row r="4" spans="2:7" s="29" customFormat="1" ht="16.5">
      <c r="B4" s="5" t="s">
        <v>3</v>
      </c>
      <c r="C4" s="5"/>
      <c r="D4" s="5"/>
      <c r="E4" s="5"/>
      <c r="F4" s="5"/>
      <c r="G4" s="5"/>
    </row>
    <row r="5" spans="3:7" s="29" customFormat="1" ht="15" customHeight="1">
      <c r="C5" s="4" t="s">
        <v>4</v>
      </c>
      <c r="D5" s="4"/>
      <c r="E5" s="4"/>
      <c r="F5" s="4"/>
      <c r="G5" s="4"/>
    </row>
    <row r="6" spans="1:5" s="3" customFormat="1" ht="13.5" customHeight="1">
      <c r="A6" s="6"/>
      <c r="B6" s="29"/>
      <c r="C6" s="29"/>
      <c r="D6" s="29"/>
      <c r="E6" s="29"/>
    </row>
    <row r="7" spans="1:7" s="3" customFormat="1" ht="66.75" customHeight="1">
      <c r="A7" s="8" t="s">
        <v>78</v>
      </c>
      <c r="B7" s="8"/>
      <c r="C7" s="8"/>
      <c r="D7" s="8"/>
      <c r="E7" s="8"/>
      <c r="F7" s="8"/>
      <c r="G7" s="8"/>
    </row>
    <row r="8" spans="1:7" ht="15">
      <c r="A8" s="39"/>
      <c r="B8" s="39"/>
      <c r="C8" s="39"/>
      <c r="D8" s="39"/>
      <c r="E8" s="10"/>
      <c r="F8" s="10"/>
      <c r="G8" s="10" t="s">
        <v>79</v>
      </c>
    </row>
    <row r="9" spans="1:7" ht="51.75">
      <c r="A9" s="11" t="s">
        <v>80</v>
      </c>
      <c r="B9" s="40" t="s">
        <v>81</v>
      </c>
      <c r="C9" s="35" t="s">
        <v>82</v>
      </c>
      <c r="D9" s="35" t="s">
        <v>83</v>
      </c>
      <c r="E9" s="11" t="s">
        <v>55</v>
      </c>
      <c r="F9" s="11" t="s">
        <v>56</v>
      </c>
      <c r="G9" s="11" t="s">
        <v>11</v>
      </c>
    </row>
    <row r="10" spans="1:7" s="16" customFormat="1" ht="13.5">
      <c r="A10" s="41" t="s">
        <v>84</v>
      </c>
      <c r="B10" s="41"/>
      <c r="C10" s="41"/>
      <c r="D10" s="41"/>
      <c r="E10" s="42">
        <f>SUM(E11,E17,E19,E22,E25,E28,E30,E35,E32,E37)</f>
        <v>20989.39967</v>
      </c>
      <c r="F10" s="42">
        <f>SUM(F11,F17,F19,F22,F25,F28,F30,F35,F32,F37)</f>
        <v>4119.450000000001</v>
      </c>
      <c r="G10" s="15">
        <f aca="true" t="shared" si="0" ref="G10:G36">F10/E10*100</f>
        <v>19.626335506336094</v>
      </c>
    </row>
    <row r="11" spans="1:7" s="16" customFormat="1" ht="13.5">
      <c r="A11" s="41" t="s">
        <v>85</v>
      </c>
      <c r="B11" s="41" t="s">
        <v>86</v>
      </c>
      <c r="C11" s="43" t="s">
        <v>87</v>
      </c>
      <c r="D11" s="43" t="s">
        <v>88</v>
      </c>
      <c r="E11" s="44">
        <f>SUM(E12:E16)</f>
        <v>6713.500000000001</v>
      </c>
      <c r="F11" s="44">
        <f>SUM(F12:F16)</f>
        <v>1570.6299999999999</v>
      </c>
      <c r="G11" s="15">
        <f t="shared" si="0"/>
        <v>23.39509942652863</v>
      </c>
    </row>
    <row r="12" spans="1:7" ht="30.75" customHeight="1">
      <c r="A12" s="40"/>
      <c r="B12" s="40" t="s">
        <v>89</v>
      </c>
      <c r="C12" s="45" t="s">
        <v>87</v>
      </c>
      <c r="D12" s="45" t="s">
        <v>90</v>
      </c>
      <c r="E12" s="21">
        <f>'Пр 6'!H12</f>
        <v>734.8000000000001</v>
      </c>
      <c r="F12" s="21">
        <f>'Пр 6'!I12</f>
        <v>169.6</v>
      </c>
      <c r="G12" s="20">
        <f t="shared" si="0"/>
        <v>23.081110506260206</v>
      </c>
    </row>
    <row r="13" spans="1:7" ht="45.75" customHeight="1">
      <c r="A13" s="40"/>
      <c r="B13" s="40" t="s">
        <v>91</v>
      </c>
      <c r="C13" s="45" t="s">
        <v>87</v>
      </c>
      <c r="D13" s="45" t="s">
        <v>92</v>
      </c>
      <c r="E13" s="21">
        <f>'Пр 6'!H17</f>
        <v>3524</v>
      </c>
      <c r="F13" s="21">
        <f>'Пр 6'!I17</f>
        <v>822.77</v>
      </c>
      <c r="G13" s="20">
        <f t="shared" si="0"/>
        <v>23.347616345062427</v>
      </c>
    </row>
    <row r="14" spans="1:7" ht="46.5" customHeight="1">
      <c r="A14" s="40"/>
      <c r="B14" s="40" t="s">
        <v>93</v>
      </c>
      <c r="C14" s="45" t="s">
        <v>87</v>
      </c>
      <c r="D14" s="45" t="s">
        <v>94</v>
      </c>
      <c r="E14" s="21">
        <f>'Пр 6'!H29</f>
        <v>102.30000000000001</v>
      </c>
      <c r="F14" s="21">
        <f>'Пр 6'!I29</f>
        <v>25.5</v>
      </c>
      <c r="G14" s="20">
        <f t="shared" si="0"/>
        <v>24.926686217008793</v>
      </c>
    </row>
    <row r="15" spans="1:7" ht="15" customHeight="1">
      <c r="A15" s="40"/>
      <c r="B15" s="40" t="s">
        <v>95</v>
      </c>
      <c r="C15" s="45" t="s">
        <v>87</v>
      </c>
      <c r="D15" s="45" t="s">
        <v>96</v>
      </c>
      <c r="E15" s="21">
        <f>'Пр 6'!H34</f>
        <v>20</v>
      </c>
      <c r="F15" s="21">
        <f>'Пр 6'!I34</f>
        <v>0</v>
      </c>
      <c r="G15" s="20">
        <f t="shared" si="0"/>
        <v>0</v>
      </c>
    </row>
    <row r="16" spans="1:7" s="16" customFormat="1" ht="13.5">
      <c r="A16" s="40"/>
      <c r="B16" s="40" t="s">
        <v>97</v>
      </c>
      <c r="C16" s="45" t="s">
        <v>87</v>
      </c>
      <c r="D16" s="45" t="s">
        <v>98</v>
      </c>
      <c r="E16" s="21">
        <f>'Пр 6'!H39</f>
        <v>2332.4</v>
      </c>
      <c r="F16" s="21">
        <f>'Пр 6'!I39</f>
        <v>552.76</v>
      </c>
      <c r="G16" s="20">
        <f t="shared" si="0"/>
        <v>23.699193963299603</v>
      </c>
    </row>
    <row r="17" spans="1:7" ht="13.5">
      <c r="A17" s="41" t="s">
        <v>99</v>
      </c>
      <c r="B17" s="41" t="s">
        <v>100</v>
      </c>
      <c r="C17" s="43" t="s">
        <v>90</v>
      </c>
      <c r="D17" s="43" t="s">
        <v>88</v>
      </c>
      <c r="E17" s="44">
        <f>E18</f>
        <v>371.7</v>
      </c>
      <c r="F17" s="44">
        <f>F18</f>
        <v>92.92</v>
      </c>
      <c r="G17" s="15">
        <f t="shared" si="0"/>
        <v>24.998654829163307</v>
      </c>
    </row>
    <row r="18" spans="1:7" s="16" customFormat="1" ht="13.5">
      <c r="A18" s="40"/>
      <c r="B18" s="40" t="s">
        <v>101</v>
      </c>
      <c r="C18" s="45" t="s">
        <v>90</v>
      </c>
      <c r="D18" s="45" t="s">
        <v>102</v>
      </c>
      <c r="E18" s="21">
        <f>'Пр 6'!H60</f>
        <v>371.7</v>
      </c>
      <c r="F18" s="21">
        <f>'Пр 6'!I60</f>
        <v>92.92</v>
      </c>
      <c r="G18" s="20">
        <f t="shared" si="0"/>
        <v>24.998654829163307</v>
      </c>
    </row>
    <row r="19" spans="1:7" ht="26.25">
      <c r="A19" s="41" t="s">
        <v>103</v>
      </c>
      <c r="B19" s="41" t="s">
        <v>104</v>
      </c>
      <c r="C19" s="43" t="s">
        <v>102</v>
      </c>
      <c r="D19" s="43" t="s">
        <v>88</v>
      </c>
      <c r="E19" s="44">
        <f>SUM(E20:E21)</f>
        <v>175</v>
      </c>
      <c r="F19" s="44">
        <f>SUM(F20:F21)</f>
        <v>99.94</v>
      </c>
      <c r="G19" s="15">
        <f t="shared" si="0"/>
        <v>57.10857142857143</v>
      </c>
    </row>
    <row r="20" spans="1:7" ht="26.25">
      <c r="A20" s="40"/>
      <c r="B20" s="40" t="s">
        <v>105</v>
      </c>
      <c r="C20" s="45" t="s">
        <v>102</v>
      </c>
      <c r="D20" s="45" t="s">
        <v>106</v>
      </c>
      <c r="E20" s="21">
        <f>'Пр 6'!H66</f>
        <v>150</v>
      </c>
      <c r="F20" s="21">
        <f>'Пр 6'!I66</f>
        <v>99.94</v>
      </c>
      <c r="G20" s="20">
        <f t="shared" si="0"/>
        <v>66.62666666666667</v>
      </c>
    </row>
    <row r="21" spans="1:7" ht="26.25">
      <c r="A21" s="40"/>
      <c r="B21" s="40" t="s">
        <v>107</v>
      </c>
      <c r="C21" s="45" t="s">
        <v>102</v>
      </c>
      <c r="D21" s="45">
        <v>14</v>
      </c>
      <c r="E21" s="21">
        <f>'Пр 6'!H72</f>
        <v>25</v>
      </c>
      <c r="F21" s="21">
        <f>'Пр 6'!I72</f>
        <v>0</v>
      </c>
      <c r="G21" s="20">
        <f t="shared" si="0"/>
        <v>0</v>
      </c>
    </row>
    <row r="22" spans="1:7" s="16" customFormat="1" ht="13.5">
      <c r="A22" s="41" t="s">
        <v>108</v>
      </c>
      <c r="B22" s="41" t="s">
        <v>109</v>
      </c>
      <c r="C22" s="43" t="s">
        <v>92</v>
      </c>
      <c r="D22" s="43" t="s">
        <v>88</v>
      </c>
      <c r="E22" s="44">
        <f>SUM(E23:E24)</f>
        <v>3534.19967</v>
      </c>
      <c r="F22" s="44">
        <f>SUM(F23:F24)</f>
        <v>174.9</v>
      </c>
      <c r="G22" s="15">
        <f t="shared" si="0"/>
        <v>4.9487866088788355</v>
      </c>
    </row>
    <row r="23" spans="1:7" ht="13.5">
      <c r="A23" s="40"/>
      <c r="B23" s="40" t="s">
        <v>110</v>
      </c>
      <c r="C23" s="45" t="s">
        <v>92</v>
      </c>
      <c r="D23" s="45" t="s">
        <v>106</v>
      </c>
      <c r="E23" s="21">
        <f>'Пр 6'!H79</f>
        <v>3470.19967</v>
      </c>
      <c r="F23" s="21">
        <f>'Пр 6'!I79</f>
        <v>174.9</v>
      </c>
      <c r="G23" s="20">
        <f t="shared" si="0"/>
        <v>5.040055807509197</v>
      </c>
    </row>
    <row r="24" spans="1:7" ht="13.5">
      <c r="A24" s="40"/>
      <c r="B24" s="40" t="s">
        <v>111</v>
      </c>
      <c r="C24" s="45" t="s">
        <v>92</v>
      </c>
      <c r="D24" s="45">
        <v>12</v>
      </c>
      <c r="E24" s="21">
        <f>'Пр 6'!H90</f>
        <v>64</v>
      </c>
      <c r="F24" s="21">
        <f>'Пр 6'!I90</f>
        <v>0</v>
      </c>
      <c r="G24" s="20">
        <f t="shared" si="0"/>
        <v>0</v>
      </c>
    </row>
    <row r="25" spans="1:7" s="16" customFormat="1" ht="13.5">
      <c r="A25" s="41" t="s">
        <v>112</v>
      </c>
      <c r="B25" s="41" t="s">
        <v>113</v>
      </c>
      <c r="C25" s="43" t="s">
        <v>114</v>
      </c>
      <c r="D25" s="43" t="s">
        <v>88</v>
      </c>
      <c r="E25" s="44">
        <f>SUM(E26:E27)</f>
        <v>1176</v>
      </c>
      <c r="F25" s="44">
        <f>SUM(F26:F27)</f>
        <v>249.3</v>
      </c>
      <c r="G25" s="15">
        <f t="shared" si="0"/>
        <v>21.198979591836736</v>
      </c>
    </row>
    <row r="26" spans="1:7" ht="13.5">
      <c r="A26" s="40"/>
      <c r="B26" s="40" t="s">
        <v>115</v>
      </c>
      <c r="C26" s="45" t="s">
        <v>114</v>
      </c>
      <c r="D26" s="45" t="s">
        <v>90</v>
      </c>
      <c r="E26" s="21">
        <f>'Пр 6'!H102</f>
        <v>100</v>
      </c>
      <c r="F26" s="21">
        <f>'Пр 6'!I102</f>
        <v>0</v>
      </c>
      <c r="G26" s="20">
        <f t="shared" si="0"/>
        <v>0</v>
      </c>
    </row>
    <row r="27" spans="1:7" ht="13.5">
      <c r="A27" s="40"/>
      <c r="B27" s="40" t="s">
        <v>116</v>
      </c>
      <c r="C27" s="45" t="s">
        <v>114</v>
      </c>
      <c r="D27" s="45" t="s">
        <v>102</v>
      </c>
      <c r="E27" s="21">
        <f>'Пр 6'!H108</f>
        <v>1076</v>
      </c>
      <c r="F27" s="21">
        <f>'Пр 6'!I108</f>
        <v>249.3</v>
      </c>
      <c r="G27" s="20">
        <f t="shared" si="0"/>
        <v>23.16914498141264</v>
      </c>
    </row>
    <row r="28" spans="1:7" s="16" customFormat="1" ht="13.5">
      <c r="A28" s="41" t="s">
        <v>117</v>
      </c>
      <c r="B28" s="41" t="s">
        <v>118</v>
      </c>
      <c r="C28" s="43" t="s">
        <v>119</v>
      </c>
      <c r="D28" s="43" t="s">
        <v>88</v>
      </c>
      <c r="E28" s="44">
        <f>E29</f>
        <v>50</v>
      </c>
      <c r="F28" s="44">
        <f>F29</f>
        <v>0</v>
      </c>
      <c r="G28" s="15">
        <f>F28/E28*100</f>
        <v>0</v>
      </c>
    </row>
    <row r="29" spans="1:7" ht="13.5">
      <c r="A29" s="40"/>
      <c r="B29" s="40" t="s">
        <v>120</v>
      </c>
      <c r="C29" s="45" t="s">
        <v>119</v>
      </c>
      <c r="D29" s="45" t="s">
        <v>119</v>
      </c>
      <c r="E29" s="21">
        <f>'Пр 6'!H126</f>
        <v>50</v>
      </c>
      <c r="F29" s="21">
        <f>'Пр 6'!I126</f>
        <v>0</v>
      </c>
      <c r="G29" s="20">
        <f>F29/E29*100</f>
        <v>0</v>
      </c>
    </row>
    <row r="30" spans="1:7" s="16" customFormat="1" ht="13.5">
      <c r="A30" s="41" t="s">
        <v>121</v>
      </c>
      <c r="B30" s="41" t="s">
        <v>122</v>
      </c>
      <c r="C30" s="43" t="s">
        <v>123</v>
      </c>
      <c r="D30" s="43" t="s">
        <v>88</v>
      </c>
      <c r="E30" s="44">
        <f>E31</f>
        <v>8786.999999999998</v>
      </c>
      <c r="F30" s="44">
        <f>F31</f>
        <v>1913.4600000000003</v>
      </c>
      <c r="G30" s="15">
        <f t="shared" si="0"/>
        <v>21.77603277569137</v>
      </c>
    </row>
    <row r="31" spans="1:7" ht="13.5">
      <c r="A31" s="40"/>
      <c r="B31" s="40" t="s">
        <v>124</v>
      </c>
      <c r="C31" s="45" t="s">
        <v>123</v>
      </c>
      <c r="D31" s="45" t="s">
        <v>87</v>
      </c>
      <c r="E31" s="21">
        <f>'Пр 6'!H132</f>
        <v>8786.999999999998</v>
      </c>
      <c r="F31" s="21">
        <f>'Пр 6'!I132</f>
        <v>1913.4600000000003</v>
      </c>
      <c r="G31" s="20">
        <f t="shared" si="0"/>
        <v>21.77603277569137</v>
      </c>
    </row>
    <row r="32" spans="1:7" ht="13.5">
      <c r="A32" s="41" t="s">
        <v>125</v>
      </c>
      <c r="B32" s="41" t="s">
        <v>126</v>
      </c>
      <c r="C32" s="43">
        <v>10</v>
      </c>
      <c r="D32" s="43" t="s">
        <v>88</v>
      </c>
      <c r="E32" s="44">
        <f>SUM(E33:E34)</f>
        <v>102</v>
      </c>
      <c r="F32" s="44">
        <f>SUM(F33:F34)</f>
        <v>18.3</v>
      </c>
      <c r="G32" s="15">
        <f t="shared" si="0"/>
        <v>17.941176470588236</v>
      </c>
    </row>
    <row r="33" spans="1:7" s="16" customFormat="1" ht="13.5">
      <c r="A33" s="40"/>
      <c r="B33" s="40" t="s">
        <v>127</v>
      </c>
      <c r="C33" s="45">
        <v>10</v>
      </c>
      <c r="D33" s="45" t="s">
        <v>87</v>
      </c>
      <c r="E33" s="21">
        <f>'Пр 6'!H154</f>
        <v>74</v>
      </c>
      <c r="F33" s="21">
        <f>'Пр 6'!I154</f>
        <v>18.3</v>
      </c>
      <c r="G33" s="20">
        <f t="shared" si="0"/>
        <v>24.72972972972973</v>
      </c>
    </row>
    <row r="34" spans="1:7" ht="13.5">
      <c r="A34" s="40"/>
      <c r="B34" s="40" t="s">
        <v>128</v>
      </c>
      <c r="C34" s="45">
        <v>10</v>
      </c>
      <c r="D34" s="45" t="s">
        <v>102</v>
      </c>
      <c r="E34" s="21">
        <f>'Пр 6'!H160</f>
        <v>28</v>
      </c>
      <c r="F34" s="21">
        <f>'Пр 6'!I160</f>
        <v>0</v>
      </c>
      <c r="G34" s="20">
        <f t="shared" si="0"/>
        <v>0</v>
      </c>
    </row>
    <row r="35" spans="1:7" ht="13.5">
      <c r="A35" s="41" t="s">
        <v>129</v>
      </c>
      <c r="B35" s="41" t="s">
        <v>130</v>
      </c>
      <c r="C35" s="43" t="s">
        <v>96</v>
      </c>
      <c r="D35" s="43" t="s">
        <v>88</v>
      </c>
      <c r="E35" s="44">
        <f>SUM(E36:E36)</f>
        <v>50</v>
      </c>
      <c r="F35" s="44">
        <f>SUM(F36:F36)</f>
        <v>0</v>
      </c>
      <c r="G35" s="15">
        <f t="shared" si="0"/>
        <v>0</v>
      </c>
    </row>
    <row r="36" spans="1:7" ht="13.5">
      <c r="A36" s="40"/>
      <c r="B36" s="40" t="s">
        <v>131</v>
      </c>
      <c r="C36" s="46">
        <v>11</v>
      </c>
      <c r="D36" s="45" t="s">
        <v>87</v>
      </c>
      <c r="E36" s="21">
        <f>'Пр 6'!H167</f>
        <v>50</v>
      </c>
      <c r="F36" s="21">
        <f>'Пр 6'!I167</f>
        <v>0</v>
      </c>
      <c r="G36" s="20">
        <f t="shared" si="0"/>
        <v>0</v>
      </c>
    </row>
    <row r="37" spans="1:7" ht="13.5">
      <c r="A37" s="41" t="s">
        <v>132</v>
      </c>
      <c r="B37" s="41" t="s">
        <v>133</v>
      </c>
      <c r="C37" s="43" t="s">
        <v>134</v>
      </c>
      <c r="D37" s="43" t="s">
        <v>88</v>
      </c>
      <c r="E37" s="44">
        <f>SUM(E38:E38)</f>
        <v>30</v>
      </c>
      <c r="F37" s="44">
        <f>SUM(F38:F38)</f>
        <v>0</v>
      </c>
      <c r="G37" s="15">
        <f>F37/E37*100</f>
        <v>0</v>
      </c>
    </row>
    <row r="38" spans="1:7" ht="13.5">
      <c r="A38" s="40"/>
      <c r="B38" s="40" t="s">
        <v>135</v>
      </c>
      <c r="C38" s="46">
        <v>12</v>
      </c>
      <c r="D38" s="45" t="s">
        <v>92</v>
      </c>
      <c r="E38" s="21">
        <f>'Пр 6'!H174</f>
        <v>30</v>
      </c>
      <c r="F38" s="21">
        <f>'Пр 6'!I174</f>
        <v>0</v>
      </c>
      <c r="G38" s="20">
        <f>F38/E38*100</f>
        <v>0</v>
      </c>
    </row>
    <row r="39" spans="1:5" ht="6.75" customHeight="1">
      <c r="A39" s="47"/>
      <c r="B39" s="39"/>
      <c r="C39" s="39"/>
      <c r="D39" s="39"/>
      <c r="E39" s="39"/>
    </row>
    <row r="40" spans="1:6" s="3" customFormat="1" ht="16.5">
      <c r="A40" s="29"/>
      <c r="B40" s="29"/>
      <c r="C40" s="29"/>
      <c r="D40" s="29"/>
      <c r="E40" s="29"/>
      <c r="F40" s="48"/>
    </row>
    <row r="41" spans="1:6" s="3" customFormat="1" ht="16.5">
      <c r="A41" s="29" t="s">
        <v>50</v>
      </c>
      <c r="D41" s="30" t="s">
        <v>51</v>
      </c>
      <c r="E41" s="30"/>
      <c r="F41" s="48"/>
    </row>
  </sheetData>
  <mergeCells count="7">
    <mergeCell ref="C1:G1"/>
    <mergeCell ref="C2:G2"/>
    <mergeCell ref="B3:G3"/>
    <mergeCell ref="B4:G4"/>
    <mergeCell ref="C5:G5"/>
    <mergeCell ref="A7:G7"/>
    <mergeCell ref="A10:D10"/>
  </mergeCells>
  <printOptions/>
  <pageMargins left="0.39375" right="0.39375" top="0.19652777777777777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22">
      <selection activeCell="A23" sqref="A23"/>
    </sheetView>
  </sheetViews>
  <sheetFormatPr defaultColWidth="9.00390625" defaultRowHeight="12.75"/>
  <cols>
    <col min="1" max="1" width="21.25390625" style="1" customWidth="1"/>
    <col min="2" max="2" width="50.125" style="1" customWidth="1"/>
    <col min="3" max="5" width="7.75390625" style="1" customWidth="1"/>
    <col min="6" max="16384" width="9.125" style="1" customWidth="1"/>
  </cols>
  <sheetData>
    <row r="1" s="29" customFormat="1" ht="15.75" customHeight="1">
      <c r="C1" s="30" t="s">
        <v>136</v>
      </c>
    </row>
    <row r="2" spans="3:5" s="29" customFormat="1" ht="15.75" customHeight="1">
      <c r="C2" s="4" t="s">
        <v>1</v>
      </c>
      <c r="D2" s="4"/>
      <c r="E2" s="4"/>
    </row>
    <row r="3" spans="2:5" s="29" customFormat="1" ht="18" customHeight="1">
      <c r="B3" s="5" t="s">
        <v>2</v>
      </c>
      <c r="C3" s="5"/>
      <c r="D3" s="5"/>
      <c r="E3" s="5"/>
    </row>
    <row r="4" spans="2:5" s="29" customFormat="1" ht="17.25" customHeight="1">
      <c r="B4" s="5" t="s">
        <v>3</v>
      </c>
      <c r="C4" s="5"/>
      <c r="D4" s="5"/>
      <c r="E4" s="5"/>
    </row>
    <row r="5" spans="2:5" s="29" customFormat="1" ht="16.5" customHeight="1">
      <c r="B5" s="5" t="s">
        <v>4</v>
      </c>
      <c r="C5" s="5"/>
      <c r="D5" s="5"/>
      <c r="E5" s="5"/>
    </row>
    <row r="6" s="3" customFormat="1" ht="12.75" customHeight="1">
      <c r="A6" s="6"/>
    </row>
    <row r="7" spans="1:5" s="3" customFormat="1" ht="30.75" customHeight="1">
      <c r="A7" s="8" t="s">
        <v>137</v>
      </c>
      <c r="B7" s="8"/>
      <c r="C7" s="8"/>
      <c r="D7" s="8"/>
      <c r="E7" s="8"/>
    </row>
    <row r="8" spans="3:5" ht="12.75" customHeight="1">
      <c r="C8" s="49"/>
      <c r="D8" s="49"/>
      <c r="E8" s="49" t="s">
        <v>6</v>
      </c>
    </row>
    <row r="9" spans="1:5" ht="45" customHeight="1">
      <c r="A9" s="50" t="s">
        <v>7</v>
      </c>
      <c r="B9" s="50" t="s">
        <v>54</v>
      </c>
      <c r="C9" s="11" t="s">
        <v>55</v>
      </c>
      <c r="D9" s="11" t="s">
        <v>56</v>
      </c>
      <c r="E9" s="11" t="s">
        <v>11</v>
      </c>
    </row>
    <row r="10" spans="1:5" ht="15" customHeight="1">
      <c r="A10" s="33" t="s">
        <v>57</v>
      </c>
      <c r="B10" s="37" t="s">
        <v>58</v>
      </c>
      <c r="C10" s="21">
        <f>C11+C16+C19</f>
        <v>2199.96</v>
      </c>
      <c r="D10" s="21">
        <f>D11+D16+D19</f>
        <v>86.76</v>
      </c>
      <c r="E10" s="20">
        <f aca="true" t="shared" si="0" ref="E10:E20">D10/C10*100</f>
        <v>3.9437080674194074</v>
      </c>
    </row>
    <row r="11" spans="1:5" ht="28.5" customHeight="1">
      <c r="A11" s="33" t="s">
        <v>59</v>
      </c>
      <c r="B11" s="37" t="s">
        <v>60</v>
      </c>
      <c r="C11" s="20">
        <f>C12+C14</f>
        <v>2178.6</v>
      </c>
      <c r="D11" s="20">
        <f>D12+D14</f>
        <v>65.3</v>
      </c>
      <c r="E11" s="20">
        <f t="shared" si="0"/>
        <v>2.99733773983292</v>
      </c>
    </row>
    <row r="12" spans="1:5" ht="17.25" customHeight="1">
      <c r="A12" s="33" t="s">
        <v>61</v>
      </c>
      <c r="B12" s="37" t="s">
        <v>62</v>
      </c>
      <c r="C12" s="20">
        <f>C13</f>
        <v>2017.9</v>
      </c>
      <c r="D12" s="20">
        <f>D13</f>
        <v>40.4</v>
      </c>
      <c r="E12" s="20">
        <f t="shared" si="0"/>
        <v>2.0020813717230785</v>
      </c>
    </row>
    <row r="13" spans="1:5" ht="29.25" customHeight="1">
      <c r="A13" s="35" t="s">
        <v>63</v>
      </c>
      <c r="B13" s="37" t="s">
        <v>64</v>
      </c>
      <c r="C13" s="20">
        <f>'Пр_ 1'!C21</f>
        <v>2017.9</v>
      </c>
      <c r="D13" s="20">
        <f>'Пр_ 1'!D21</f>
        <v>40.4</v>
      </c>
      <c r="E13" s="20">
        <f t="shared" si="0"/>
        <v>2.0020813717230785</v>
      </c>
    </row>
    <row r="14" spans="1:5" ht="15.75" customHeight="1">
      <c r="A14" s="35" t="s">
        <v>138</v>
      </c>
      <c r="B14" s="51" t="s">
        <v>139</v>
      </c>
      <c r="C14" s="20">
        <f>C15</f>
        <v>160.7</v>
      </c>
      <c r="D14" s="20">
        <f>D15</f>
        <v>24.900000000000002</v>
      </c>
      <c r="E14" s="20">
        <f t="shared" si="0"/>
        <v>15.494710640945863</v>
      </c>
    </row>
    <row r="15" spans="1:5" ht="74.25" customHeight="1">
      <c r="A15" s="35" t="s">
        <v>140</v>
      </c>
      <c r="B15" s="51" t="s">
        <v>43</v>
      </c>
      <c r="C15" s="21">
        <f>'Пр_ 1'!C25</f>
        <v>160.7</v>
      </c>
      <c r="D15" s="21">
        <f>'Пр_ 1'!D25</f>
        <v>24.900000000000002</v>
      </c>
      <c r="E15" s="20">
        <f t="shared" si="0"/>
        <v>15.494710640945863</v>
      </c>
    </row>
    <row r="16" spans="1:5" ht="46.5" customHeight="1">
      <c r="A16" s="35" t="s">
        <v>141</v>
      </c>
      <c r="B16" s="51" t="s">
        <v>142</v>
      </c>
      <c r="C16" s="21">
        <f aca="true" t="shared" si="1" ref="C16:D19">C17</f>
        <v>21.8</v>
      </c>
      <c r="D16" s="21">
        <f t="shared" si="1"/>
        <v>21.900000000000002</v>
      </c>
      <c r="E16" s="20">
        <f t="shared" si="0"/>
        <v>100.45871559633028</v>
      </c>
    </row>
    <row r="17" spans="1:5" ht="30" customHeight="1">
      <c r="A17" s="35" t="s">
        <v>143</v>
      </c>
      <c r="B17" s="51" t="s">
        <v>45</v>
      </c>
      <c r="C17" s="21">
        <f t="shared" si="1"/>
        <v>21.8</v>
      </c>
      <c r="D17" s="21">
        <f t="shared" si="1"/>
        <v>21.900000000000002</v>
      </c>
      <c r="E17" s="20">
        <f t="shared" si="0"/>
        <v>100.45871559633028</v>
      </c>
    </row>
    <row r="18" spans="1:5" ht="59.25" customHeight="1">
      <c r="A18" s="35" t="s">
        <v>144</v>
      </c>
      <c r="B18" s="51" t="s">
        <v>45</v>
      </c>
      <c r="C18" s="21">
        <f>'Пр_ 1'!C26</f>
        <v>21.8</v>
      </c>
      <c r="D18" s="21">
        <f>'Пр_ 1'!D26</f>
        <v>21.900000000000002</v>
      </c>
      <c r="E18" s="20">
        <f t="shared" si="0"/>
        <v>100.45871559633028</v>
      </c>
    </row>
    <row r="19" spans="1:5" ht="59.25" customHeight="1">
      <c r="A19" s="35" t="s">
        <v>145</v>
      </c>
      <c r="B19" s="51" t="s">
        <v>73</v>
      </c>
      <c r="C19" s="21">
        <f t="shared" si="1"/>
        <v>-0.44</v>
      </c>
      <c r="D19" s="21">
        <f t="shared" si="1"/>
        <v>-0.44</v>
      </c>
      <c r="E19" s="20">
        <f t="shared" si="0"/>
        <v>100</v>
      </c>
    </row>
    <row r="20" spans="1:5" ht="60" customHeight="1">
      <c r="A20" s="35" t="s">
        <v>76</v>
      </c>
      <c r="B20" s="51" t="s">
        <v>75</v>
      </c>
      <c r="C20" s="21">
        <f>'Пр_ 1'!C28</f>
        <v>-0.44</v>
      </c>
      <c r="D20" s="21">
        <f>'Пр_ 1'!D28</f>
        <v>-0.44</v>
      </c>
      <c r="E20" s="20">
        <f t="shared" si="0"/>
        <v>100</v>
      </c>
    </row>
    <row r="21" ht="15.75" customHeight="1">
      <c r="A21" s="26"/>
    </row>
    <row r="22" ht="15.75" customHeight="1">
      <c r="A22" s="38"/>
    </row>
    <row r="23" spans="1:5" s="3" customFormat="1" ht="18.75" customHeight="1">
      <c r="A23" s="29" t="s">
        <v>50</v>
      </c>
      <c r="B23" s="29"/>
      <c r="C23" s="30" t="s">
        <v>51</v>
      </c>
      <c r="D23" s="29"/>
      <c r="E23" s="30"/>
    </row>
    <row r="24" spans="1:5" ht="12.75">
      <c r="A24" s="39"/>
      <c r="B24" s="39"/>
      <c r="C24" s="39"/>
      <c r="D24" s="39"/>
      <c r="E24" s="39"/>
    </row>
  </sheetData>
  <mergeCells count="5">
    <mergeCell ref="C2:E2"/>
    <mergeCell ref="B3:E3"/>
    <mergeCell ref="B4:E4"/>
    <mergeCell ref="B5:E5"/>
    <mergeCell ref="A7:E7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75">
      <selection activeCell="B151" sqref="B151"/>
    </sheetView>
  </sheetViews>
  <sheetFormatPr defaultColWidth="9.00390625" defaultRowHeight="12.75"/>
  <cols>
    <col min="1" max="1" width="3.75390625" style="1" customWidth="1"/>
    <col min="2" max="2" width="42.75390625" style="1" customWidth="1"/>
    <col min="3" max="3" width="0" style="1" hidden="1" customWidth="1"/>
    <col min="4" max="4" width="3.75390625" style="1" customWidth="1"/>
    <col min="5" max="5" width="3.875" style="1" customWidth="1"/>
    <col min="6" max="6" width="14.375" style="52" customWidth="1"/>
    <col min="7" max="7" width="5.25390625" style="1" customWidth="1"/>
    <col min="8" max="8" width="8.375" style="1" customWidth="1"/>
    <col min="9" max="9" width="8.25390625" style="1" customWidth="1"/>
    <col min="10" max="10" width="6.875" style="1" customWidth="1"/>
    <col min="11" max="16384" width="9.125" style="1" customWidth="1"/>
  </cols>
  <sheetData>
    <row r="1" spans="5:10" s="29" customFormat="1" ht="16.5">
      <c r="E1" s="30"/>
      <c r="F1" s="4" t="s">
        <v>146</v>
      </c>
      <c r="G1" s="4"/>
      <c r="H1" s="4"/>
      <c r="I1" s="4"/>
      <c r="J1" s="4"/>
    </row>
    <row r="2" spans="5:10" s="29" customFormat="1" ht="16.5">
      <c r="E2" s="30"/>
      <c r="F2" s="4" t="s">
        <v>1</v>
      </c>
      <c r="G2" s="4"/>
      <c r="H2" s="4"/>
      <c r="I2" s="4"/>
      <c r="J2" s="4"/>
    </row>
    <row r="3" spans="5:10" s="29" customFormat="1" ht="16.5">
      <c r="E3" s="30"/>
      <c r="F3" s="4" t="s">
        <v>2</v>
      </c>
      <c r="G3" s="4"/>
      <c r="H3" s="4"/>
      <c r="I3" s="4"/>
      <c r="J3" s="4"/>
    </row>
    <row r="4" spans="5:10" s="29" customFormat="1" ht="16.5">
      <c r="E4" s="30"/>
      <c r="F4" s="4" t="s">
        <v>147</v>
      </c>
      <c r="G4" s="4"/>
      <c r="H4" s="4"/>
      <c r="I4" s="4"/>
      <c r="J4" s="4"/>
    </row>
    <row r="5" spans="5:10" s="3" customFormat="1" ht="16.5">
      <c r="E5" s="53"/>
      <c r="F5" s="54" t="s">
        <v>4</v>
      </c>
      <c r="G5" s="54"/>
      <c r="H5" s="54"/>
      <c r="I5" s="54"/>
      <c r="J5" s="54"/>
    </row>
    <row r="6" spans="4:6" s="3" customFormat="1" ht="12" customHeight="1">
      <c r="D6" s="55"/>
      <c r="F6" s="56"/>
    </row>
    <row r="7" spans="1:10" s="3" customFormat="1" ht="63" customHeight="1">
      <c r="A7" s="8" t="s">
        <v>148</v>
      </c>
      <c r="B7" s="8"/>
      <c r="C7" s="8"/>
      <c r="D7" s="8"/>
      <c r="E7" s="8"/>
      <c r="F7" s="8"/>
      <c r="G7" s="8"/>
      <c r="H7" s="8"/>
      <c r="I7" s="8"/>
      <c r="J7" s="8"/>
    </row>
    <row r="8" spans="7:10" ht="15">
      <c r="G8" s="57"/>
      <c r="H8" s="57"/>
      <c r="J8" s="58" t="s">
        <v>79</v>
      </c>
    </row>
    <row r="9" spans="1:10" ht="45.75" customHeight="1">
      <c r="A9" s="59" t="s">
        <v>80</v>
      </c>
      <c r="B9" s="59" t="s">
        <v>81</v>
      </c>
      <c r="C9" s="59" t="s">
        <v>149</v>
      </c>
      <c r="D9" s="60" t="s">
        <v>150</v>
      </c>
      <c r="E9" s="60" t="s">
        <v>83</v>
      </c>
      <c r="F9" s="61" t="s">
        <v>151</v>
      </c>
      <c r="G9" s="60" t="s">
        <v>152</v>
      </c>
      <c r="H9" s="11" t="s">
        <v>55</v>
      </c>
      <c r="I9" s="11" t="s">
        <v>56</v>
      </c>
      <c r="J9" s="11" t="s">
        <v>11</v>
      </c>
    </row>
    <row r="10" spans="1:10" ht="28.5" customHeight="1">
      <c r="A10" s="62"/>
      <c r="B10" s="62" t="s">
        <v>153</v>
      </c>
      <c r="C10" s="63">
        <v>992</v>
      </c>
      <c r="D10" s="64" t="s">
        <v>88</v>
      </c>
      <c r="E10" s="64" t="s">
        <v>88</v>
      </c>
      <c r="F10" s="64" t="s">
        <v>154</v>
      </c>
      <c r="G10" s="64" t="s">
        <v>155</v>
      </c>
      <c r="H10" s="65">
        <f>SUM(H11,H59,H65,H78,H101,H125,H131,H166,H173,H153)</f>
        <v>20989.39967</v>
      </c>
      <c r="I10" s="65">
        <f>SUM(I11,I59,I65,I78,I101,I125,I131,I166,I173,I153)</f>
        <v>4119.450000000001</v>
      </c>
      <c r="J10" s="65">
        <f>I10/H10*100</f>
        <v>19.626335506336094</v>
      </c>
    </row>
    <row r="11" spans="1:10" ht="16.5" customHeight="1">
      <c r="A11" s="62" t="s">
        <v>85</v>
      </c>
      <c r="B11" s="62" t="s">
        <v>86</v>
      </c>
      <c r="C11" s="63">
        <v>992</v>
      </c>
      <c r="D11" s="64" t="s">
        <v>87</v>
      </c>
      <c r="E11" s="64" t="s">
        <v>88</v>
      </c>
      <c r="F11" s="64" t="s">
        <v>154</v>
      </c>
      <c r="G11" s="64" t="s">
        <v>155</v>
      </c>
      <c r="H11" s="65">
        <f>SUM(H12,H17,H39,H29,H34)</f>
        <v>6713.500000000001</v>
      </c>
      <c r="I11" s="65">
        <f>SUM(I12,I17,I39,I29,I34)</f>
        <v>1570.6299999999999</v>
      </c>
      <c r="J11" s="65">
        <f aca="true" t="shared" si="0" ref="J11:J74">I11/H11*100</f>
        <v>23.39509942652863</v>
      </c>
    </row>
    <row r="12" spans="1:10" ht="58.5" customHeight="1">
      <c r="A12" s="66"/>
      <c r="B12" s="62" t="s">
        <v>89</v>
      </c>
      <c r="C12" s="63">
        <v>992</v>
      </c>
      <c r="D12" s="64" t="s">
        <v>87</v>
      </c>
      <c r="E12" s="64" t="s">
        <v>90</v>
      </c>
      <c r="F12" s="64" t="s">
        <v>154</v>
      </c>
      <c r="G12" s="64" t="s">
        <v>155</v>
      </c>
      <c r="H12" s="65">
        <f aca="true" t="shared" si="1" ref="H12:I15">H13</f>
        <v>734.8000000000001</v>
      </c>
      <c r="I12" s="65">
        <f t="shared" si="1"/>
        <v>169.6</v>
      </c>
      <c r="J12" s="65">
        <f t="shared" si="0"/>
        <v>23.081110506260206</v>
      </c>
    </row>
    <row r="13" spans="1:10" ht="45.75" customHeight="1">
      <c r="A13" s="66"/>
      <c r="B13" s="66" t="s">
        <v>156</v>
      </c>
      <c r="C13" s="67">
        <v>992</v>
      </c>
      <c r="D13" s="68" t="s">
        <v>87</v>
      </c>
      <c r="E13" s="68" t="s">
        <v>90</v>
      </c>
      <c r="F13" s="68" t="s">
        <v>157</v>
      </c>
      <c r="G13" s="68" t="s">
        <v>155</v>
      </c>
      <c r="H13" s="69">
        <f t="shared" si="1"/>
        <v>734.8000000000001</v>
      </c>
      <c r="I13" s="69">
        <f t="shared" si="1"/>
        <v>169.6</v>
      </c>
      <c r="J13" s="69">
        <f t="shared" si="0"/>
        <v>23.081110506260206</v>
      </c>
    </row>
    <row r="14" spans="1:10" ht="15" customHeight="1">
      <c r="A14" s="66"/>
      <c r="B14" s="66" t="s">
        <v>158</v>
      </c>
      <c r="C14" s="67">
        <v>992</v>
      </c>
      <c r="D14" s="68" t="s">
        <v>87</v>
      </c>
      <c r="E14" s="68" t="s">
        <v>90</v>
      </c>
      <c r="F14" s="68" t="s">
        <v>159</v>
      </c>
      <c r="G14" s="68" t="s">
        <v>155</v>
      </c>
      <c r="H14" s="69">
        <f t="shared" si="1"/>
        <v>734.8000000000001</v>
      </c>
      <c r="I14" s="69">
        <f t="shared" si="1"/>
        <v>169.6</v>
      </c>
      <c r="J14" s="69">
        <f t="shared" si="0"/>
        <v>23.081110506260206</v>
      </c>
    </row>
    <row r="15" spans="1:10" ht="30.75" customHeight="1">
      <c r="A15" s="66"/>
      <c r="B15" s="66" t="s">
        <v>160</v>
      </c>
      <c r="C15" s="67">
        <v>992</v>
      </c>
      <c r="D15" s="68" t="s">
        <v>87</v>
      </c>
      <c r="E15" s="68" t="s">
        <v>90</v>
      </c>
      <c r="F15" s="68" t="s">
        <v>161</v>
      </c>
      <c r="G15" s="68" t="s">
        <v>155</v>
      </c>
      <c r="H15" s="69">
        <f t="shared" si="1"/>
        <v>734.8000000000001</v>
      </c>
      <c r="I15" s="69">
        <f t="shared" si="1"/>
        <v>169.6</v>
      </c>
      <c r="J15" s="69">
        <f t="shared" si="0"/>
        <v>23.081110506260206</v>
      </c>
    </row>
    <row r="16" spans="1:10" ht="90" customHeight="1">
      <c r="A16" s="66"/>
      <c r="B16" s="66" t="s">
        <v>162</v>
      </c>
      <c r="C16" s="67">
        <v>992</v>
      </c>
      <c r="D16" s="68" t="s">
        <v>87</v>
      </c>
      <c r="E16" s="68" t="s">
        <v>90</v>
      </c>
      <c r="F16" s="68" t="s">
        <v>161</v>
      </c>
      <c r="G16" s="68" t="s">
        <v>163</v>
      </c>
      <c r="H16" s="69">
        <v>734.8</v>
      </c>
      <c r="I16" s="69">
        <v>169.6</v>
      </c>
      <c r="J16" s="69">
        <f t="shared" si="0"/>
        <v>23.081110506260206</v>
      </c>
    </row>
    <row r="17" spans="1:10" ht="86.25" customHeight="1">
      <c r="A17" s="66"/>
      <c r="B17" s="62" t="s">
        <v>91</v>
      </c>
      <c r="C17" s="63">
        <v>992</v>
      </c>
      <c r="D17" s="64" t="s">
        <v>87</v>
      </c>
      <c r="E17" s="64" t="s">
        <v>92</v>
      </c>
      <c r="F17" s="64" t="s">
        <v>154</v>
      </c>
      <c r="G17" s="64" t="s">
        <v>155</v>
      </c>
      <c r="H17" s="65">
        <f>H18</f>
        <v>3524</v>
      </c>
      <c r="I17" s="65">
        <f>I18</f>
        <v>822.77</v>
      </c>
      <c r="J17" s="65">
        <f t="shared" si="0"/>
        <v>23.347616345062427</v>
      </c>
    </row>
    <row r="18" spans="1:10" ht="28.5" customHeight="1">
      <c r="A18" s="66"/>
      <c r="B18" s="66" t="s">
        <v>164</v>
      </c>
      <c r="C18" s="67">
        <v>992</v>
      </c>
      <c r="D18" s="68" t="s">
        <v>87</v>
      </c>
      <c r="E18" s="68" t="s">
        <v>92</v>
      </c>
      <c r="F18" s="68" t="s">
        <v>165</v>
      </c>
      <c r="G18" s="68" t="s">
        <v>155</v>
      </c>
      <c r="H18" s="69">
        <f>SUM(H19+H26)</f>
        <v>3524</v>
      </c>
      <c r="I18" s="69">
        <f>SUM(I19+I26)</f>
        <v>822.77</v>
      </c>
      <c r="J18" s="69">
        <f t="shared" si="0"/>
        <v>23.347616345062427</v>
      </c>
    </row>
    <row r="19" spans="1:10" ht="46.5" customHeight="1">
      <c r="A19" s="66"/>
      <c r="B19" s="66" t="s">
        <v>166</v>
      </c>
      <c r="C19" s="67">
        <v>992</v>
      </c>
      <c r="D19" s="68" t="s">
        <v>87</v>
      </c>
      <c r="E19" s="68" t="s">
        <v>92</v>
      </c>
      <c r="F19" s="68" t="s">
        <v>167</v>
      </c>
      <c r="G19" s="68" t="s">
        <v>155</v>
      </c>
      <c r="H19" s="69">
        <f>H20+H24</f>
        <v>3520.2</v>
      </c>
      <c r="I19" s="69">
        <f>I20+I24</f>
        <v>818.97</v>
      </c>
      <c r="J19" s="69">
        <f t="shared" si="0"/>
        <v>23.26487131412988</v>
      </c>
    </row>
    <row r="20" spans="1:10" ht="31.5" customHeight="1">
      <c r="A20" s="66"/>
      <c r="B20" s="66" t="s">
        <v>160</v>
      </c>
      <c r="C20" s="67">
        <v>992</v>
      </c>
      <c r="D20" s="68" t="s">
        <v>87</v>
      </c>
      <c r="E20" s="68" t="s">
        <v>92</v>
      </c>
      <c r="F20" s="68" t="s">
        <v>168</v>
      </c>
      <c r="G20" s="68" t="s">
        <v>155</v>
      </c>
      <c r="H20" s="69">
        <f>SUM(H21:H23)</f>
        <v>3419.5</v>
      </c>
      <c r="I20" s="69">
        <f>SUM(I21:I23)</f>
        <v>798.77</v>
      </c>
      <c r="J20" s="69">
        <f t="shared" si="0"/>
        <v>23.35926305015353</v>
      </c>
    </row>
    <row r="21" spans="1:10" ht="90.75" customHeight="1">
      <c r="A21" s="66"/>
      <c r="B21" s="66" t="s">
        <v>162</v>
      </c>
      <c r="C21" s="67">
        <v>992</v>
      </c>
      <c r="D21" s="68" t="s">
        <v>87</v>
      </c>
      <c r="E21" s="68" t="s">
        <v>92</v>
      </c>
      <c r="F21" s="68" t="s">
        <v>168</v>
      </c>
      <c r="G21" s="68" t="s">
        <v>163</v>
      </c>
      <c r="H21" s="69">
        <v>2851.5</v>
      </c>
      <c r="I21" s="69">
        <v>662.9</v>
      </c>
      <c r="J21" s="69">
        <f t="shared" si="0"/>
        <v>23.247413641942835</v>
      </c>
    </row>
    <row r="22" spans="1:10" ht="46.5" customHeight="1">
      <c r="A22" s="66"/>
      <c r="B22" s="66" t="s">
        <v>169</v>
      </c>
      <c r="C22" s="67">
        <v>992</v>
      </c>
      <c r="D22" s="68" t="s">
        <v>87</v>
      </c>
      <c r="E22" s="68" t="s">
        <v>92</v>
      </c>
      <c r="F22" s="68" t="s">
        <v>168</v>
      </c>
      <c r="G22" s="68" t="s">
        <v>170</v>
      </c>
      <c r="H22" s="69">
        <f>460+(13.1+12.5)+42.4</f>
        <v>528</v>
      </c>
      <c r="I22" s="70">
        <v>124.17</v>
      </c>
      <c r="J22" s="69">
        <f t="shared" si="0"/>
        <v>23.517045454545453</v>
      </c>
    </row>
    <row r="23" spans="1:10" ht="15" customHeight="1">
      <c r="A23" s="66"/>
      <c r="B23" s="66" t="s">
        <v>171</v>
      </c>
      <c r="C23" s="67">
        <v>992</v>
      </c>
      <c r="D23" s="68" t="s">
        <v>87</v>
      </c>
      <c r="E23" s="68" t="s">
        <v>92</v>
      </c>
      <c r="F23" s="68" t="s">
        <v>168</v>
      </c>
      <c r="G23" s="68" t="s">
        <v>172</v>
      </c>
      <c r="H23" s="69">
        <v>40</v>
      </c>
      <c r="I23" s="69">
        <v>11.7</v>
      </c>
      <c r="J23" s="69">
        <f t="shared" si="0"/>
        <v>29.250000000000004</v>
      </c>
    </row>
    <row r="24" spans="1:10" ht="45.75" customHeight="1">
      <c r="A24" s="66"/>
      <c r="B24" s="66" t="s">
        <v>173</v>
      </c>
      <c r="C24" s="67">
        <v>992</v>
      </c>
      <c r="D24" s="68" t="s">
        <v>87</v>
      </c>
      <c r="E24" s="68" t="s">
        <v>92</v>
      </c>
      <c r="F24" s="68" t="s">
        <v>174</v>
      </c>
      <c r="G24" s="68" t="s">
        <v>155</v>
      </c>
      <c r="H24" s="69">
        <f>H25</f>
        <v>100.7</v>
      </c>
      <c r="I24" s="69">
        <f>I25</f>
        <v>20.2</v>
      </c>
      <c r="J24" s="69">
        <f t="shared" si="0"/>
        <v>20.059582919563056</v>
      </c>
    </row>
    <row r="25" spans="1:10" ht="90.75" customHeight="1">
      <c r="A25" s="66"/>
      <c r="B25" s="66" t="s">
        <v>162</v>
      </c>
      <c r="C25" s="67">
        <v>992</v>
      </c>
      <c r="D25" s="68" t="s">
        <v>87</v>
      </c>
      <c r="E25" s="68" t="s">
        <v>92</v>
      </c>
      <c r="F25" s="68" t="s">
        <v>174</v>
      </c>
      <c r="G25" s="68" t="s">
        <v>163</v>
      </c>
      <c r="H25" s="69">
        <v>100.7</v>
      </c>
      <c r="I25" s="69">
        <v>20.2</v>
      </c>
      <c r="J25" s="69">
        <f t="shared" si="0"/>
        <v>20.059582919563056</v>
      </c>
    </row>
    <row r="26" spans="1:10" ht="30.75" customHeight="1">
      <c r="A26" s="66"/>
      <c r="B26" s="66" t="s">
        <v>175</v>
      </c>
      <c r="C26" s="67">
        <v>992</v>
      </c>
      <c r="D26" s="68" t="s">
        <v>87</v>
      </c>
      <c r="E26" s="68" t="s">
        <v>92</v>
      </c>
      <c r="F26" s="68" t="s">
        <v>176</v>
      </c>
      <c r="G26" s="68" t="s">
        <v>155</v>
      </c>
      <c r="H26" s="69">
        <f>H27</f>
        <v>3.8000000000000003</v>
      </c>
      <c r="I26" s="69">
        <f>I27</f>
        <v>3.8000000000000003</v>
      </c>
      <c r="J26" s="69">
        <f t="shared" si="0"/>
        <v>100</v>
      </c>
    </row>
    <row r="27" spans="1:10" ht="60.75" customHeight="1">
      <c r="A27" s="66"/>
      <c r="B27" s="66" t="s">
        <v>177</v>
      </c>
      <c r="C27" s="67">
        <v>992</v>
      </c>
      <c r="D27" s="68" t="s">
        <v>87</v>
      </c>
      <c r="E27" s="68" t="s">
        <v>92</v>
      </c>
      <c r="F27" s="68" t="s">
        <v>178</v>
      </c>
      <c r="G27" s="68" t="s">
        <v>155</v>
      </c>
      <c r="H27" s="69">
        <f>H28</f>
        <v>3.8000000000000003</v>
      </c>
      <c r="I27" s="69">
        <f>I28</f>
        <v>3.8000000000000003</v>
      </c>
      <c r="J27" s="69">
        <f t="shared" si="0"/>
        <v>100</v>
      </c>
    </row>
    <row r="28" spans="1:10" ht="46.5" customHeight="1">
      <c r="A28" s="66"/>
      <c r="B28" s="66" t="s">
        <v>169</v>
      </c>
      <c r="C28" s="67">
        <v>992</v>
      </c>
      <c r="D28" s="68" t="s">
        <v>87</v>
      </c>
      <c r="E28" s="68" t="s">
        <v>92</v>
      </c>
      <c r="F28" s="68" t="s">
        <v>178</v>
      </c>
      <c r="G28" s="68" t="s">
        <v>170</v>
      </c>
      <c r="H28" s="69">
        <v>3.8</v>
      </c>
      <c r="I28" s="69">
        <v>3.8</v>
      </c>
      <c r="J28" s="69">
        <f t="shared" si="0"/>
        <v>100</v>
      </c>
    </row>
    <row r="29" spans="1:10" ht="57.75" customHeight="1">
      <c r="A29" s="62"/>
      <c r="B29" s="62" t="s">
        <v>93</v>
      </c>
      <c r="C29" s="63">
        <v>992</v>
      </c>
      <c r="D29" s="64" t="s">
        <v>87</v>
      </c>
      <c r="E29" s="64" t="s">
        <v>94</v>
      </c>
      <c r="F29" s="64" t="s">
        <v>154</v>
      </c>
      <c r="G29" s="64" t="s">
        <v>155</v>
      </c>
      <c r="H29" s="65">
        <f aca="true" t="shared" si="2" ref="H29:I32">H30</f>
        <v>102.30000000000001</v>
      </c>
      <c r="I29" s="65">
        <f t="shared" si="2"/>
        <v>25.5</v>
      </c>
      <c r="J29" s="65">
        <f t="shared" si="0"/>
        <v>24.926686217008793</v>
      </c>
    </row>
    <row r="30" spans="1:10" ht="30" customHeight="1">
      <c r="A30" s="66"/>
      <c r="B30" s="66" t="s">
        <v>179</v>
      </c>
      <c r="C30" s="67">
        <v>992</v>
      </c>
      <c r="D30" s="68" t="s">
        <v>87</v>
      </c>
      <c r="E30" s="68" t="s">
        <v>94</v>
      </c>
      <c r="F30" s="68" t="s">
        <v>180</v>
      </c>
      <c r="G30" s="68" t="s">
        <v>155</v>
      </c>
      <c r="H30" s="69">
        <f t="shared" si="2"/>
        <v>102.30000000000001</v>
      </c>
      <c r="I30" s="69">
        <f t="shared" si="2"/>
        <v>25.5</v>
      </c>
      <c r="J30" s="69">
        <f t="shared" si="0"/>
        <v>24.926686217008793</v>
      </c>
    </row>
    <row r="31" spans="1:10" ht="61.5" customHeight="1">
      <c r="A31" s="66"/>
      <c r="B31" s="66" t="s">
        <v>181</v>
      </c>
      <c r="C31" s="67">
        <v>992</v>
      </c>
      <c r="D31" s="68" t="s">
        <v>87</v>
      </c>
      <c r="E31" s="68" t="s">
        <v>94</v>
      </c>
      <c r="F31" s="68" t="s">
        <v>182</v>
      </c>
      <c r="G31" s="68" t="s">
        <v>155</v>
      </c>
      <c r="H31" s="69">
        <f t="shared" si="2"/>
        <v>102.30000000000001</v>
      </c>
      <c r="I31" s="69">
        <f t="shared" si="2"/>
        <v>25.5</v>
      </c>
      <c r="J31" s="69">
        <f t="shared" si="0"/>
        <v>24.926686217008793</v>
      </c>
    </row>
    <row r="32" spans="1:10" ht="90" customHeight="1">
      <c r="A32" s="66"/>
      <c r="B32" s="66" t="s">
        <v>183</v>
      </c>
      <c r="C32" s="67">
        <v>992</v>
      </c>
      <c r="D32" s="68" t="s">
        <v>87</v>
      </c>
      <c r="E32" s="68" t="s">
        <v>94</v>
      </c>
      <c r="F32" s="68" t="s">
        <v>184</v>
      </c>
      <c r="G32" s="68" t="s">
        <v>155</v>
      </c>
      <c r="H32" s="69">
        <f t="shared" si="2"/>
        <v>102.30000000000001</v>
      </c>
      <c r="I32" s="69">
        <f t="shared" si="2"/>
        <v>25.5</v>
      </c>
      <c r="J32" s="69">
        <f t="shared" si="0"/>
        <v>24.926686217008793</v>
      </c>
    </row>
    <row r="33" spans="1:10" ht="16.5" customHeight="1">
      <c r="A33" s="66"/>
      <c r="B33" s="66" t="s">
        <v>185</v>
      </c>
      <c r="C33" s="67">
        <v>992</v>
      </c>
      <c r="D33" s="68" t="s">
        <v>87</v>
      </c>
      <c r="E33" s="68" t="s">
        <v>94</v>
      </c>
      <c r="F33" s="68" t="s">
        <v>184</v>
      </c>
      <c r="G33" s="68" t="s">
        <v>186</v>
      </c>
      <c r="H33" s="69">
        <f>68.2+34.1</f>
        <v>102.30000000000001</v>
      </c>
      <c r="I33" s="69">
        <v>25.5</v>
      </c>
      <c r="J33" s="69">
        <f t="shared" si="0"/>
        <v>24.926686217008793</v>
      </c>
    </row>
    <row r="34" spans="1:10" ht="16.5" customHeight="1">
      <c r="A34" s="62"/>
      <c r="B34" s="62" t="s">
        <v>95</v>
      </c>
      <c r="C34" s="63">
        <v>992</v>
      </c>
      <c r="D34" s="64" t="s">
        <v>87</v>
      </c>
      <c r="E34" s="64" t="s">
        <v>96</v>
      </c>
      <c r="F34" s="64" t="s">
        <v>154</v>
      </c>
      <c r="G34" s="64" t="s">
        <v>155</v>
      </c>
      <c r="H34" s="65">
        <f>SUM(H35)</f>
        <v>20</v>
      </c>
      <c r="I34" s="65">
        <f>SUM(I35)</f>
        <v>0</v>
      </c>
      <c r="J34" s="65">
        <f t="shared" si="0"/>
        <v>0</v>
      </c>
    </row>
    <row r="35" spans="1:10" ht="29.25" customHeight="1">
      <c r="A35" s="66"/>
      <c r="B35" s="66" t="s">
        <v>164</v>
      </c>
      <c r="C35" s="67">
        <v>992</v>
      </c>
      <c r="D35" s="68" t="s">
        <v>87</v>
      </c>
      <c r="E35" s="68" t="s">
        <v>96</v>
      </c>
      <c r="F35" s="68" t="s">
        <v>165</v>
      </c>
      <c r="G35" s="68" t="s">
        <v>155</v>
      </c>
      <c r="H35" s="69">
        <f aca="true" t="shared" si="3" ref="H35:I37">H36</f>
        <v>20</v>
      </c>
      <c r="I35" s="69">
        <f t="shared" si="3"/>
        <v>0</v>
      </c>
      <c r="J35" s="69">
        <f t="shared" si="0"/>
        <v>0</v>
      </c>
    </row>
    <row r="36" spans="1:10" ht="29.25" customHeight="1">
      <c r="A36" s="66"/>
      <c r="B36" s="66" t="s">
        <v>187</v>
      </c>
      <c r="C36" s="67">
        <v>992</v>
      </c>
      <c r="D36" s="68" t="s">
        <v>87</v>
      </c>
      <c r="E36" s="68" t="s">
        <v>96</v>
      </c>
      <c r="F36" s="68" t="s">
        <v>188</v>
      </c>
      <c r="G36" s="68" t="s">
        <v>155</v>
      </c>
      <c r="H36" s="69">
        <f t="shared" si="3"/>
        <v>20</v>
      </c>
      <c r="I36" s="69">
        <f t="shared" si="3"/>
        <v>0</v>
      </c>
      <c r="J36" s="69">
        <f t="shared" si="0"/>
        <v>0</v>
      </c>
    </row>
    <row r="37" spans="1:10" ht="15.75" customHeight="1">
      <c r="A37" s="66"/>
      <c r="B37" s="66" t="s">
        <v>189</v>
      </c>
      <c r="C37" s="67">
        <v>992</v>
      </c>
      <c r="D37" s="68" t="s">
        <v>87</v>
      </c>
      <c r="E37" s="68" t="s">
        <v>96</v>
      </c>
      <c r="F37" s="68" t="s">
        <v>190</v>
      </c>
      <c r="G37" s="68" t="s">
        <v>155</v>
      </c>
      <c r="H37" s="69">
        <f t="shared" si="3"/>
        <v>20</v>
      </c>
      <c r="I37" s="69">
        <f t="shared" si="3"/>
        <v>0</v>
      </c>
      <c r="J37" s="69">
        <f t="shared" si="0"/>
        <v>0</v>
      </c>
    </row>
    <row r="38" spans="1:10" ht="15.75" customHeight="1">
      <c r="A38" s="66"/>
      <c r="B38" s="66" t="s">
        <v>171</v>
      </c>
      <c r="C38" s="67">
        <v>992</v>
      </c>
      <c r="D38" s="68" t="s">
        <v>87</v>
      </c>
      <c r="E38" s="68" t="s">
        <v>96</v>
      </c>
      <c r="F38" s="68" t="s">
        <v>190</v>
      </c>
      <c r="G38" s="68" t="s">
        <v>172</v>
      </c>
      <c r="H38" s="69">
        <v>20</v>
      </c>
      <c r="I38" s="69">
        <v>0</v>
      </c>
      <c r="J38" s="69">
        <f t="shared" si="0"/>
        <v>0</v>
      </c>
    </row>
    <row r="39" spans="1:10" ht="15" customHeight="1">
      <c r="A39" s="62"/>
      <c r="B39" s="62" t="s">
        <v>97</v>
      </c>
      <c r="C39" s="63">
        <v>992</v>
      </c>
      <c r="D39" s="64" t="s">
        <v>87</v>
      </c>
      <c r="E39" s="64" t="s">
        <v>98</v>
      </c>
      <c r="F39" s="64" t="s">
        <v>154</v>
      </c>
      <c r="G39" s="64" t="s">
        <v>155</v>
      </c>
      <c r="H39" s="65">
        <f>H40+H49+H55</f>
        <v>2332.4</v>
      </c>
      <c r="I39" s="65">
        <f>I40+I49+I55</f>
        <v>552.76</v>
      </c>
      <c r="J39" s="65">
        <f t="shared" si="0"/>
        <v>23.699193963299603</v>
      </c>
    </row>
    <row r="40" spans="1:10" ht="45.75" customHeight="1">
      <c r="A40" s="66"/>
      <c r="B40" s="66" t="s">
        <v>191</v>
      </c>
      <c r="C40" s="67">
        <v>992</v>
      </c>
      <c r="D40" s="68" t="s">
        <v>87</v>
      </c>
      <c r="E40" s="68" t="s">
        <v>98</v>
      </c>
      <c r="F40" s="68" t="s">
        <v>192</v>
      </c>
      <c r="G40" s="68" t="s">
        <v>155</v>
      </c>
      <c r="H40" s="69">
        <f>H41+H45</f>
        <v>145</v>
      </c>
      <c r="I40" s="69">
        <f>I41+I45</f>
        <v>33.5</v>
      </c>
      <c r="J40" s="69">
        <f t="shared" si="0"/>
        <v>23.103448275862068</v>
      </c>
    </row>
    <row r="41" spans="1:10" ht="30.75" customHeight="1">
      <c r="A41" s="66"/>
      <c r="B41" s="66" t="s">
        <v>193</v>
      </c>
      <c r="C41" s="67">
        <v>992</v>
      </c>
      <c r="D41" s="68" t="s">
        <v>87</v>
      </c>
      <c r="E41" s="68" t="s">
        <v>98</v>
      </c>
      <c r="F41" s="68" t="s">
        <v>194</v>
      </c>
      <c r="G41" s="68" t="s">
        <v>155</v>
      </c>
      <c r="H41" s="69">
        <f aca="true" t="shared" si="4" ref="H41:I43">H42</f>
        <v>90</v>
      </c>
      <c r="I41" s="69">
        <f t="shared" si="4"/>
        <v>22.5</v>
      </c>
      <c r="J41" s="69">
        <f t="shared" si="0"/>
        <v>25</v>
      </c>
    </row>
    <row r="42" spans="1:10" ht="46.5" customHeight="1">
      <c r="A42" s="66"/>
      <c r="B42" s="66" t="s">
        <v>195</v>
      </c>
      <c r="C42" s="67">
        <v>992</v>
      </c>
      <c r="D42" s="68" t="s">
        <v>87</v>
      </c>
      <c r="E42" s="68" t="s">
        <v>98</v>
      </c>
      <c r="F42" s="68" t="s">
        <v>196</v>
      </c>
      <c r="G42" s="68" t="s">
        <v>155</v>
      </c>
      <c r="H42" s="69">
        <f t="shared" si="4"/>
        <v>90</v>
      </c>
      <c r="I42" s="69">
        <f t="shared" si="4"/>
        <v>22.5</v>
      </c>
      <c r="J42" s="69">
        <f t="shared" si="0"/>
        <v>25</v>
      </c>
    </row>
    <row r="43" spans="1:10" ht="46.5" customHeight="1">
      <c r="A43" s="66"/>
      <c r="B43" s="66" t="s">
        <v>197</v>
      </c>
      <c r="C43" s="67">
        <v>992</v>
      </c>
      <c r="D43" s="68" t="s">
        <v>87</v>
      </c>
      <c r="E43" s="68" t="s">
        <v>98</v>
      </c>
      <c r="F43" s="68" t="s">
        <v>198</v>
      </c>
      <c r="G43" s="68" t="s">
        <v>155</v>
      </c>
      <c r="H43" s="69">
        <f t="shared" si="4"/>
        <v>90</v>
      </c>
      <c r="I43" s="69">
        <f t="shared" si="4"/>
        <v>22.5</v>
      </c>
      <c r="J43" s="69">
        <f t="shared" si="0"/>
        <v>25</v>
      </c>
    </row>
    <row r="44" spans="1:10" ht="27.75" customHeight="1">
      <c r="A44" s="66"/>
      <c r="B44" s="66" t="s">
        <v>199</v>
      </c>
      <c r="C44" s="67">
        <v>992</v>
      </c>
      <c r="D44" s="68" t="s">
        <v>87</v>
      </c>
      <c r="E44" s="68" t="s">
        <v>98</v>
      </c>
      <c r="F44" s="68" t="s">
        <v>198</v>
      </c>
      <c r="G44" s="68" t="s">
        <v>200</v>
      </c>
      <c r="H44" s="69">
        <v>90</v>
      </c>
      <c r="I44" s="69">
        <v>22.5</v>
      </c>
      <c r="J44" s="69">
        <f t="shared" si="0"/>
        <v>25</v>
      </c>
    </row>
    <row r="45" spans="1:10" ht="45" customHeight="1">
      <c r="A45" s="66"/>
      <c r="B45" s="66" t="s">
        <v>201</v>
      </c>
      <c r="C45" s="67">
        <v>992</v>
      </c>
      <c r="D45" s="68" t="s">
        <v>87</v>
      </c>
      <c r="E45" s="68" t="s">
        <v>98</v>
      </c>
      <c r="F45" s="68" t="s">
        <v>202</v>
      </c>
      <c r="G45" s="71" t="s">
        <v>155</v>
      </c>
      <c r="H45" s="69">
        <f aca="true" t="shared" si="5" ref="H45:I47">H46</f>
        <v>55</v>
      </c>
      <c r="I45" s="69">
        <f t="shared" si="5"/>
        <v>11</v>
      </c>
      <c r="J45" s="69">
        <f t="shared" si="0"/>
        <v>20</v>
      </c>
    </row>
    <row r="46" spans="1:10" ht="91.5" customHeight="1">
      <c r="A46" s="66"/>
      <c r="B46" s="66" t="s">
        <v>203</v>
      </c>
      <c r="C46" s="67">
        <v>992</v>
      </c>
      <c r="D46" s="68" t="s">
        <v>87</v>
      </c>
      <c r="E46" s="68" t="s">
        <v>98</v>
      </c>
      <c r="F46" s="68" t="s">
        <v>204</v>
      </c>
      <c r="G46" s="71" t="s">
        <v>155</v>
      </c>
      <c r="H46" s="69">
        <f t="shared" si="5"/>
        <v>55</v>
      </c>
      <c r="I46" s="69">
        <f t="shared" si="5"/>
        <v>11</v>
      </c>
      <c r="J46" s="69">
        <f t="shared" si="0"/>
        <v>20</v>
      </c>
    </row>
    <row r="47" spans="1:10" ht="45.75" customHeight="1">
      <c r="A47" s="66"/>
      <c r="B47" s="66" t="s">
        <v>205</v>
      </c>
      <c r="C47" s="67">
        <v>992</v>
      </c>
      <c r="D47" s="68" t="s">
        <v>87</v>
      </c>
      <c r="E47" s="68" t="s">
        <v>98</v>
      </c>
      <c r="F47" s="68" t="s">
        <v>206</v>
      </c>
      <c r="G47" s="71" t="s">
        <v>155</v>
      </c>
      <c r="H47" s="69">
        <f t="shared" si="5"/>
        <v>55</v>
      </c>
      <c r="I47" s="69">
        <f t="shared" si="5"/>
        <v>11</v>
      </c>
      <c r="J47" s="69">
        <f t="shared" si="0"/>
        <v>20</v>
      </c>
    </row>
    <row r="48" spans="1:10" ht="45.75" customHeight="1">
      <c r="A48" s="66"/>
      <c r="B48" s="66" t="s">
        <v>207</v>
      </c>
      <c r="C48" s="67">
        <v>992</v>
      </c>
      <c r="D48" s="68" t="s">
        <v>87</v>
      </c>
      <c r="E48" s="68" t="s">
        <v>98</v>
      </c>
      <c r="F48" s="68" t="s">
        <v>206</v>
      </c>
      <c r="G48" s="71" t="s">
        <v>208</v>
      </c>
      <c r="H48" s="69">
        <v>55</v>
      </c>
      <c r="I48" s="69">
        <v>11</v>
      </c>
      <c r="J48" s="69">
        <f t="shared" si="0"/>
        <v>20</v>
      </c>
    </row>
    <row r="49" spans="1:10" ht="30" customHeight="1">
      <c r="A49" s="66"/>
      <c r="B49" s="66" t="s">
        <v>164</v>
      </c>
      <c r="C49" s="67">
        <v>992</v>
      </c>
      <c r="D49" s="68" t="s">
        <v>87</v>
      </c>
      <c r="E49" s="68" t="s">
        <v>98</v>
      </c>
      <c r="F49" s="68" t="s">
        <v>165</v>
      </c>
      <c r="G49" s="68" t="s">
        <v>155</v>
      </c>
      <c r="H49" s="69">
        <f>H50</f>
        <v>2159.8</v>
      </c>
      <c r="I49" s="69">
        <f>I50</f>
        <v>519.26</v>
      </c>
      <c r="J49" s="69">
        <f t="shared" si="0"/>
        <v>24.04204092971571</v>
      </c>
    </row>
    <row r="50" spans="1:10" ht="61.5" customHeight="1">
      <c r="A50" s="66"/>
      <c r="B50" s="66" t="s">
        <v>209</v>
      </c>
      <c r="C50" s="67">
        <v>992</v>
      </c>
      <c r="D50" s="68" t="s">
        <v>87</v>
      </c>
      <c r="E50" s="68" t="s">
        <v>98</v>
      </c>
      <c r="F50" s="68" t="s">
        <v>210</v>
      </c>
      <c r="G50" s="68" t="s">
        <v>155</v>
      </c>
      <c r="H50" s="69">
        <f>H51</f>
        <v>2159.8</v>
      </c>
      <c r="I50" s="69">
        <f>I51</f>
        <v>519.26</v>
      </c>
      <c r="J50" s="69">
        <f t="shared" si="0"/>
        <v>24.04204092971571</v>
      </c>
    </row>
    <row r="51" spans="1:10" ht="30" customHeight="1">
      <c r="A51" s="66"/>
      <c r="B51" s="66" t="s">
        <v>211</v>
      </c>
      <c r="C51" s="67">
        <v>992</v>
      </c>
      <c r="D51" s="68" t="s">
        <v>87</v>
      </c>
      <c r="E51" s="68" t="s">
        <v>98</v>
      </c>
      <c r="F51" s="68" t="s">
        <v>212</v>
      </c>
      <c r="G51" s="68" t="s">
        <v>155</v>
      </c>
      <c r="H51" s="69">
        <f>SUM(H52:H54)</f>
        <v>2159.8</v>
      </c>
      <c r="I51" s="69">
        <f>SUM(I52:I54)</f>
        <v>519.26</v>
      </c>
      <c r="J51" s="69">
        <f t="shared" si="0"/>
        <v>24.04204092971571</v>
      </c>
    </row>
    <row r="52" spans="1:10" ht="91.5" customHeight="1">
      <c r="A52" s="66"/>
      <c r="B52" s="66" t="s">
        <v>162</v>
      </c>
      <c r="C52" s="67">
        <v>992</v>
      </c>
      <c r="D52" s="68" t="s">
        <v>87</v>
      </c>
      <c r="E52" s="68" t="s">
        <v>98</v>
      </c>
      <c r="F52" s="68" t="s">
        <v>212</v>
      </c>
      <c r="G52" s="68" t="s">
        <v>163</v>
      </c>
      <c r="H52" s="69">
        <v>1638</v>
      </c>
      <c r="I52" s="70">
        <v>417.05</v>
      </c>
      <c r="J52" s="69">
        <f t="shared" si="0"/>
        <v>25.46092796092796</v>
      </c>
    </row>
    <row r="53" spans="1:10" s="9" customFormat="1" ht="45.75" customHeight="1">
      <c r="A53" s="66"/>
      <c r="B53" s="66" t="s">
        <v>169</v>
      </c>
      <c r="C53" s="67">
        <v>992</v>
      </c>
      <c r="D53" s="68" t="s">
        <v>87</v>
      </c>
      <c r="E53" s="68" t="s">
        <v>98</v>
      </c>
      <c r="F53" s="68" t="s">
        <v>212</v>
      </c>
      <c r="G53" s="68" t="s">
        <v>170</v>
      </c>
      <c r="H53" s="69">
        <f>481+21.8</f>
        <v>502.8</v>
      </c>
      <c r="I53" s="70">
        <v>98.11</v>
      </c>
      <c r="J53" s="69">
        <f t="shared" si="0"/>
        <v>19.512728719172635</v>
      </c>
    </row>
    <row r="54" spans="1:10" s="9" customFormat="1" ht="15" customHeight="1">
      <c r="A54" s="66"/>
      <c r="B54" s="66" t="s">
        <v>171</v>
      </c>
      <c r="C54" s="67">
        <v>992</v>
      </c>
      <c r="D54" s="68" t="s">
        <v>87</v>
      </c>
      <c r="E54" s="68" t="s">
        <v>98</v>
      </c>
      <c r="F54" s="68" t="s">
        <v>212</v>
      </c>
      <c r="G54" s="68" t="s">
        <v>172</v>
      </c>
      <c r="H54" s="69">
        <v>19</v>
      </c>
      <c r="I54" s="69">
        <v>4.1</v>
      </c>
      <c r="J54" s="69">
        <f t="shared" si="0"/>
        <v>21.57894736842105</v>
      </c>
    </row>
    <row r="55" spans="1:10" s="9" customFormat="1" ht="15" customHeight="1">
      <c r="A55" s="66"/>
      <c r="B55" s="66" t="s">
        <v>213</v>
      </c>
      <c r="C55" s="67">
        <v>992</v>
      </c>
      <c r="D55" s="68" t="s">
        <v>87</v>
      </c>
      <c r="E55" s="68" t="s">
        <v>98</v>
      </c>
      <c r="F55" s="68" t="s">
        <v>214</v>
      </c>
      <c r="G55" s="68" t="s">
        <v>155</v>
      </c>
      <c r="H55" s="69">
        <f aca="true" t="shared" si="6" ref="H55:I57">H56</f>
        <v>27.6</v>
      </c>
      <c r="I55" s="69">
        <f t="shared" si="6"/>
        <v>0</v>
      </c>
      <c r="J55" s="69">
        <f t="shared" si="0"/>
        <v>0</v>
      </c>
    </row>
    <row r="56" spans="1:10" s="9" customFormat="1" ht="31.5" customHeight="1">
      <c r="A56" s="66"/>
      <c r="B56" s="66" t="s">
        <v>215</v>
      </c>
      <c r="C56" s="67">
        <v>992</v>
      </c>
      <c r="D56" s="68" t="s">
        <v>87</v>
      </c>
      <c r="E56" s="68" t="s">
        <v>98</v>
      </c>
      <c r="F56" s="68" t="s">
        <v>216</v>
      </c>
      <c r="G56" s="68" t="s">
        <v>155</v>
      </c>
      <c r="H56" s="69">
        <f t="shared" si="6"/>
        <v>27.6</v>
      </c>
      <c r="I56" s="69">
        <f t="shared" si="6"/>
        <v>0</v>
      </c>
      <c r="J56" s="69">
        <f t="shared" si="0"/>
        <v>0</v>
      </c>
    </row>
    <row r="57" spans="1:10" ht="60.75" customHeight="1">
      <c r="A57" s="66"/>
      <c r="B57" s="66" t="s">
        <v>217</v>
      </c>
      <c r="C57" s="67">
        <v>992</v>
      </c>
      <c r="D57" s="68" t="s">
        <v>87</v>
      </c>
      <c r="E57" s="68" t="s">
        <v>98</v>
      </c>
      <c r="F57" s="68" t="s">
        <v>218</v>
      </c>
      <c r="G57" s="68" t="s">
        <v>155</v>
      </c>
      <c r="H57" s="69">
        <f t="shared" si="6"/>
        <v>27.6</v>
      </c>
      <c r="I57" s="69">
        <f t="shared" si="6"/>
        <v>0</v>
      </c>
      <c r="J57" s="69">
        <f t="shared" si="0"/>
        <v>0</v>
      </c>
    </row>
    <row r="58" spans="1:10" ht="45.75" customHeight="1">
      <c r="A58" s="66"/>
      <c r="B58" s="66" t="s">
        <v>169</v>
      </c>
      <c r="C58" s="67">
        <v>992</v>
      </c>
      <c r="D58" s="68" t="s">
        <v>87</v>
      </c>
      <c r="E58" s="68" t="s">
        <v>98</v>
      </c>
      <c r="F58" s="68" t="s">
        <v>218</v>
      </c>
      <c r="G58" s="68" t="s">
        <v>170</v>
      </c>
      <c r="H58" s="69">
        <f>0+27.6</f>
        <v>27.6</v>
      </c>
      <c r="I58" s="69">
        <v>0</v>
      </c>
      <c r="J58" s="69">
        <f t="shared" si="0"/>
        <v>0</v>
      </c>
    </row>
    <row r="59" spans="1:10" ht="15.75" customHeight="1">
      <c r="A59" s="62" t="s">
        <v>99</v>
      </c>
      <c r="B59" s="62" t="s">
        <v>100</v>
      </c>
      <c r="C59" s="63">
        <v>992</v>
      </c>
      <c r="D59" s="64" t="s">
        <v>90</v>
      </c>
      <c r="E59" s="64" t="s">
        <v>88</v>
      </c>
      <c r="F59" s="64" t="s">
        <v>154</v>
      </c>
      <c r="G59" s="64" t="s">
        <v>155</v>
      </c>
      <c r="H59" s="65">
        <f aca="true" t="shared" si="7" ref="H59:I63">H60</f>
        <v>371.7</v>
      </c>
      <c r="I59" s="65">
        <f t="shared" si="7"/>
        <v>92.92</v>
      </c>
      <c r="J59" s="65">
        <f t="shared" si="0"/>
        <v>24.998654829163307</v>
      </c>
    </row>
    <row r="60" spans="1:10" ht="15.75" customHeight="1">
      <c r="A60" s="66"/>
      <c r="B60" s="66" t="s">
        <v>101</v>
      </c>
      <c r="C60" s="67">
        <v>992</v>
      </c>
      <c r="D60" s="68" t="s">
        <v>90</v>
      </c>
      <c r="E60" s="68" t="s">
        <v>102</v>
      </c>
      <c r="F60" s="68" t="s">
        <v>154</v>
      </c>
      <c r="G60" s="68" t="s">
        <v>155</v>
      </c>
      <c r="H60" s="69">
        <f t="shared" si="7"/>
        <v>371.7</v>
      </c>
      <c r="I60" s="69">
        <f t="shared" si="7"/>
        <v>92.92</v>
      </c>
      <c r="J60" s="69">
        <f t="shared" si="0"/>
        <v>24.998654829163307</v>
      </c>
    </row>
    <row r="61" spans="1:10" ht="29.25" customHeight="1">
      <c r="A61" s="66"/>
      <c r="B61" s="66" t="s">
        <v>164</v>
      </c>
      <c r="C61" s="67">
        <v>992</v>
      </c>
      <c r="D61" s="68" t="s">
        <v>90</v>
      </c>
      <c r="E61" s="68" t="s">
        <v>102</v>
      </c>
      <c r="F61" s="68" t="s">
        <v>165</v>
      </c>
      <c r="G61" s="68" t="s">
        <v>155</v>
      </c>
      <c r="H61" s="69">
        <f t="shared" si="7"/>
        <v>371.7</v>
      </c>
      <c r="I61" s="69">
        <f t="shared" si="7"/>
        <v>92.92</v>
      </c>
      <c r="J61" s="69">
        <f t="shared" si="0"/>
        <v>24.998654829163307</v>
      </c>
    </row>
    <row r="62" spans="1:10" ht="30.75" customHeight="1">
      <c r="A62" s="66"/>
      <c r="B62" s="66" t="s">
        <v>219</v>
      </c>
      <c r="C62" s="67">
        <v>992</v>
      </c>
      <c r="D62" s="68" t="s">
        <v>90</v>
      </c>
      <c r="E62" s="68" t="s">
        <v>102</v>
      </c>
      <c r="F62" s="68" t="s">
        <v>176</v>
      </c>
      <c r="G62" s="68" t="s">
        <v>155</v>
      </c>
      <c r="H62" s="69">
        <f t="shared" si="7"/>
        <v>371.7</v>
      </c>
      <c r="I62" s="69">
        <f t="shared" si="7"/>
        <v>92.92</v>
      </c>
      <c r="J62" s="69">
        <f t="shared" si="0"/>
        <v>24.998654829163307</v>
      </c>
    </row>
    <row r="63" spans="1:10" ht="45.75" customHeight="1">
      <c r="A63" s="66"/>
      <c r="B63" s="66" t="s">
        <v>220</v>
      </c>
      <c r="C63" s="67">
        <v>992</v>
      </c>
      <c r="D63" s="68" t="s">
        <v>90</v>
      </c>
      <c r="E63" s="68" t="s">
        <v>102</v>
      </c>
      <c r="F63" s="68" t="s">
        <v>221</v>
      </c>
      <c r="G63" s="68" t="s">
        <v>155</v>
      </c>
      <c r="H63" s="69">
        <f t="shared" si="7"/>
        <v>371.7</v>
      </c>
      <c r="I63" s="69">
        <f t="shared" si="7"/>
        <v>92.92</v>
      </c>
      <c r="J63" s="69">
        <f t="shared" si="0"/>
        <v>24.998654829163307</v>
      </c>
    </row>
    <row r="64" spans="1:10" ht="90" customHeight="1">
      <c r="A64" s="66"/>
      <c r="B64" s="66" t="s">
        <v>162</v>
      </c>
      <c r="C64" s="67">
        <v>992</v>
      </c>
      <c r="D64" s="68" t="s">
        <v>90</v>
      </c>
      <c r="E64" s="68" t="s">
        <v>102</v>
      </c>
      <c r="F64" s="68" t="s">
        <v>221</v>
      </c>
      <c r="G64" s="68" t="s">
        <v>163</v>
      </c>
      <c r="H64" s="69">
        <v>371.7</v>
      </c>
      <c r="I64" s="70">
        <v>92.92</v>
      </c>
      <c r="J64" s="69">
        <f t="shared" si="0"/>
        <v>24.998654829163307</v>
      </c>
    </row>
    <row r="65" spans="1:10" ht="30.75" customHeight="1">
      <c r="A65" s="62" t="s">
        <v>103</v>
      </c>
      <c r="B65" s="62" t="s">
        <v>104</v>
      </c>
      <c r="C65" s="63">
        <v>992</v>
      </c>
      <c r="D65" s="64" t="s">
        <v>102</v>
      </c>
      <c r="E65" s="64" t="s">
        <v>88</v>
      </c>
      <c r="F65" s="64" t="s">
        <v>154</v>
      </c>
      <c r="G65" s="64" t="s">
        <v>155</v>
      </c>
      <c r="H65" s="65">
        <f>SUM(H66,H72)</f>
        <v>175</v>
      </c>
      <c r="I65" s="65">
        <f>SUM(I66,I72)</f>
        <v>99.94</v>
      </c>
      <c r="J65" s="65">
        <f t="shared" si="0"/>
        <v>57.10857142857143</v>
      </c>
    </row>
    <row r="66" spans="1:10" ht="58.5" customHeight="1">
      <c r="A66" s="66"/>
      <c r="B66" s="62" t="s">
        <v>105</v>
      </c>
      <c r="C66" s="63">
        <v>992</v>
      </c>
      <c r="D66" s="64" t="s">
        <v>102</v>
      </c>
      <c r="E66" s="64" t="s">
        <v>106</v>
      </c>
      <c r="F66" s="64" t="s">
        <v>154</v>
      </c>
      <c r="G66" s="64" t="s">
        <v>155</v>
      </c>
      <c r="H66" s="65">
        <f aca="true" t="shared" si="8" ref="H66:I70">H67</f>
        <v>150</v>
      </c>
      <c r="I66" s="65">
        <f t="shared" si="8"/>
        <v>99.94</v>
      </c>
      <c r="J66" s="65">
        <f t="shared" si="0"/>
        <v>66.62666666666667</v>
      </c>
    </row>
    <row r="67" spans="1:10" ht="44.25" customHeight="1">
      <c r="A67" s="66"/>
      <c r="B67" s="66" t="s">
        <v>222</v>
      </c>
      <c r="C67" s="67">
        <v>992</v>
      </c>
      <c r="D67" s="68" t="s">
        <v>102</v>
      </c>
      <c r="E67" s="68" t="s">
        <v>106</v>
      </c>
      <c r="F67" s="68" t="s">
        <v>223</v>
      </c>
      <c r="G67" s="68" t="s">
        <v>155</v>
      </c>
      <c r="H67" s="69">
        <f t="shared" si="8"/>
        <v>150</v>
      </c>
      <c r="I67" s="69">
        <f t="shared" si="8"/>
        <v>99.94</v>
      </c>
      <c r="J67" s="69">
        <f t="shared" si="0"/>
        <v>66.62666666666667</v>
      </c>
    </row>
    <row r="68" spans="1:10" ht="60.75" customHeight="1">
      <c r="A68" s="66"/>
      <c r="B68" s="66" t="s">
        <v>224</v>
      </c>
      <c r="C68" s="67">
        <v>992</v>
      </c>
      <c r="D68" s="68" t="s">
        <v>102</v>
      </c>
      <c r="E68" s="68" t="s">
        <v>106</v>
      </c>
      <c r="F68" s="68" t="s">
        <v>225</v>
      </c>
      <c r="G68" s="68" t="s">
        <v>155</v>
      </c>
      <c r="H68" s="69">
        <f t="shared" si="8"/>
        <v>150</v>
      </c>
      <c r="I68" s="69">
        <f t="shared" si="8"/>
        <v>99.94</v>
      </c>
      <c r="J68" s="69">
        <f t="shared" si="0"/>
        <v>66.62666666666667</v>
      </c>
    </row>
    <row r="69" spans="1:10" ht="45.75" customHeight="1">
      <c r="A69" s="66"/>
      <c r="B69" s="66" t="s">
        <v>226</v>
      </c>
      <c r="C69" s="67">
        <v>992</v>
      </c>
      <c r="D69" s="68" t="s">
        <v>102</v>
      </c>
      <c r="E69" s="68" t="s">
        <v>106</v>
      </c>
      <c r="F69" s="68" t="s">
        <v>227</v>
      </c>
      <c r="G69" s="68" t="s">
        <v>155</v>
      </c>
      <c r="H69" s="69">
        <f t="shared" si="8"/>
        <v>150</v>
      </c>
      <c r="I69" s="69">
        <f t="shared" si="8"/>
        <v>99.94</v>
      </c>
      <c r="J69" s="69">
        <f t="shared" si="0"/>
        <v>66.62666666666667</v>
      </c>
    </row>
    <row r="70" spans="1:10" ht="60.75" customHeight="1">
      <c r="A70" s="66"/>
      <c r="B70" s="66" t="s">
        <v>228</v>
      </c>
      <c r="C70" s="67">
        <v>992</v>
      </c>
      <c r="D70" s="68" t="s">
        <v>102</v>
      </c>
      <c r="E70" s="68" t="s">
        <v>106</v>
      </c>
      <c r="F70" s="68" t="s">
        <v>229</v>
      </c>
      <c r="G70" s="68" t="s">
        <v>155</v>
      </c>
      <c r="H70" s="69">
        <f t="shared" si="8"/>
        <v>150</v>
      </c>
      <c r="I70" s="69">
        <f t="shared" si="8"/>
        <v>99.94</v>
      </c>
      <c r="J70" s="69">
        <f t="shared" si="0"/>
        <v>66.62666666666667</v>
      </c>
    </row>
    <row r="71" spans="1:10" ht="45.75" customHeight="1">
      <c r="A71" s="66"/>
      <c r="B71" s="66" t="s">
        <v>169</v>
      </c>
      <c r="C71" s="67">
        <v>992</v>
      </c>
      <c r="D71" s="68" t="s">
        <v>102</v>
      </c>
      <c r="E71" s="68" t="s">
        <v>106</v>
      </c>
      <c r="F71" s="68" t="s">
        <v>229</v>
      </c>
      <c r="G71" s="68" t="s">
        <v>170</v>
      </c>
      <c r="H71" s="69">
        <f>50+100</f>
        <v>150</v>
      </c>
      <c r="I71" s="70">
        <v>99.94</v>
      </c>
      <c r="J71" s="69">
        <f t="shared" si="0"/>
        <v>66.62666666666667</v>
      </c>
    </row>
    <row r="72" spans="1:10" ht="43.5" customHeight="1">
      <c r="A72" s="62"/>
      <c r="B72" s="62" t="s">
        <v>107</v>
      </c>
      <c r="C72" s="63">
        <v>992</v>
      </c>
      <c r="D72" s="64" t="s">
        <v>102</v>
      </c>
      <c r="E72" s="64">
        <v>14</v>
      </c>
      <c r="F72" s="64" t="s">
        <v>154</v>
      </c>
      <c r="G72" s="64" t="s">
        <v>155</v>
      </c>
      <c r="H72" s="65">
        <f>H73</f>
        <v>25</v>
      </c>
      <c r="I72" s="65">
        <f>I73</f>
        <v>0</v>
      </c>
      <c r="J72" s="65">
        <f t="shared" si="0"/>
        <v>0</v>
      </c>
    </row>
    <row r="73" spans="1:10" ht="43.5" customHeight="1">
      <c r="A73" s="66"/>
      <c r="B73" s="66" t="s">
        <v>222</v>
      </c>
      <c r="C73" s="67">
        <v>992</v>
      </c>
      <c r="D73" s="68" t="s">
        <v>102</v>
      </c>
      <c r="E73" s="68" t="s">
        <v>230</v>
      </c>
      <c r="F73" s="68" t="s">
        <v>223</v>
      </c>
      <c r="G73" s="68" t="s">
        <v>155</v>
      </c>
      <c r="H73" s="69">
        <f>H74</f>
        <v>25</v>
      </c>
      <c r="I73" s="69">
        <f>I74</f>
        <v>0</v>
      </c>
      <c r="J73" s="69">
        <f t="shared" si="0"/>
        <v>0</v>
      </c>
    </row>
    <row r="74" spans="1:10" ht="14.25" customHeight="1">
      <c r="A74" s="66"/>
      <c r="B74" s="66" t="s">
        <v>231</v>
      </c>
      <c r="C74" s="67">
        <v>992</v>
      </c>
      <c r="D74" s="68" t="s">
        <v>102</v>
      </c>
      <c r="E74" s="68">
        <v>14</v>
      </c>
      <c r="F74" s="68" t="s">
        <v>232</v>
      </c>
      <c r="G74" s="68" t="s">
        <v>155</v>
      </c>
      <c r="H74" s="69">
        <f>H76</f>
        <v>25</v>
      </c>
      <c r="I74" s="69">
        <f>I76</f>
        <v>0</v>
      </c>
      <c r="J74" s="69">
        <f t="shared" si="0"/>
        <v>0</v>
      </c>
    </row>
    <row r="75" spans="1:10" ht="30.75" customHeight="1">
      <c r="A75" s="66"/>
      <c r="B75" s="66" t="s">
        <v>233</v>
      </c>
      <c r="C75" s="67">
        <v>992</v>
      </c>
      <c r="D75" s="68" t="s">
        <v>102</v>
      </c>
      <c r="E75" s="68">
        <v>14</v>
      </c>
      <c r="F75" s="68" t="s">
        <v>234</v>
      </c>
      <c r="G75" s="68" t="s">
        <v>155</v>
      </c>
      <c r="H75" s="69">
        <f>H76</f>
        <v>25</v>
      </c>
      <c r="I75" s="69">
        <f>I76</f>
        <v>0</v>
      </c>
      <c r="J75" s="69">
        <f aca="true" t="shared" si="9" ref="J75:J138">I75/H75*100</f>
        <v>0</v>
      </c>
    </row>
    <row r="76" spans="1:10" ht="15.75" customHeight="1">
      <c r="A76" s="66"/>
      <c r="B76" s="66" t="s">
        <v>235</v>
      </c>
      <c r="C76" s="67">
        <v>992</v>
      </c>
      <c r="D76" s="68" t="s">
        <v>102</v>
      </c>
      <c r="E76" s="68">
        <v>14</v>
      </c>
      <c r="F76" s="68" t="s">
        <v>236</v>
      </c>
      <c r="G76" s="68" t="s">
        <v>155</v>
      </c>
      <c r="H76" s="69">
        <f>H77</f>
        <v>25</v>
      </c>
      <c r="I76" s="69">
        <f>I77</f>
        <v>0</v>
      </c>
      <c r="J76" s="69">
        <f t="shared" si="9"/>
        <v>0</v>
      </c>
    </row>
    <row r="77" spans="1:10" ht="45.75" customHeight="1">
      <c r="A77" s="66"/>
      <c r="B77" s="66" t="s">
        <v>169</v>
      </c>
      <c r="C77" s="67">
        <v>992</v>
      </c>
      <c r="D77" s="68" t="s">
        <v>102</v>
      </c>
      <c r="E77" s="68">
        <v>14</v>
      </c>
      <c r="F77" s="68" t="s">
        <v>236</v>
      </c>
      <c r="G77" s="68" t="s">
        <v>170</v>
      </c>
      <c r="H77" s="69">
        <v>25</v>
      </c>
      <c r="I77" s="69">
        <v>0</v>
      </c>
      <c r="J77" s="69">
        <f t="shared" si="9"/>
        <v>0</v>
      </c>
    </row>
    <row r="78" spans="1:10" ht="15" customHeight="1">
      <c r="A78" s="62" t="s">
        <v>108</v>
      </c>
      <c r="B78" s="62" t="s">
        <v>109</v>
      </c>
      <c r="C78" s="63">
        <v>992</v>
      </c>
      <c r="D78" s="64" t="s">
        <v>92</v>
      </c>
      <c r="E78" s="64" t="s">
        <v>88</v>
      </c>
      <c r="F78" s="64" t="s">
        <v>154</v>
      </c>
      <c r="G78" s="64" t="s">
        <v>155</v>
      </c>
      <c r="H78" s="65">
        <f>SUM(H90,H79)</f>
        <v>3534.19967</v>
      </c>
      <c r="I78" s="65">
        <f>SUM(I90,I79)</f>
        <v>174.9</v>
      </c>
      <c r="J78" s="65">
        <f t="shared" si="9"/>
        <v>4.9487866088788355</v>
      </c>
    </row>
    <row r="79" spans="1:10" ht="16.5" customHeight="1">
      <c r="A79" s="62"/>
      <c r="B79" s="62" t="s">
        <v>110</v>
      </c>
      <c r="C79" s="63">
        <v>992</v>
      </c>
      <c r="D79" s="64" t="s">
        <v>92</v>
      </c>
      <c r="E79" s="64" t="s">
        <v>106</v>
      </c>
      <c r="F79" s="64" t="s">
        <v>154</v>
      </c>
      <c r="G79" s="64" t="s">
        <v>155</v>
      </c>
      <c r="H79" s="65">
        <f>H80</f>
        <v>3470.19967</v>
      </c>
      <c r="I79" s="65">
        <f>I80</f>
        <v>174.9</v>
      </c>
      <c r="J79" s="65">
        <f t="shared" si="9"/>
        <v>5.040055807509197</v>
      </c>
    </row>
    <row r="80" spans="1:10" ht="59.25" customHeight="1">
      <c r="A80" s="62"/>
      <c r="B80" s="66" t="s">
        <v>237</v>
      </c>
      <c r="C80" s="67">
        <v>992</v>
      </c>
      <c r="D80" s="68" t="s">
        <v>92</v>
      </c>
      <c r="E80" s="68" t="s">
        <v>106</v>
      </c>
      <c r="F80" s="68" t="s">
        <v>238</v>
      </c>
      <c r="G80" s="68" t="s">
        <v>155</v>
      </c>
      <c r="H80" s="69">
        <f>H81</f>
        <v>3470.19967</v>
      </c>
      <c r="I80" s="69">
        <f>I81</f>
        <v>174.9</v>
      </c>
      <c r="J80" s="69">
        <f t="shared" si="9"/>
        <v>5.040055807509197</v>
      </c>
    </row>
    <row r="81" spans="1:10" ht="15" customHeight="1">
      <c r="A81" s="62"/>
      <c r="B81" s="66" t="s">
        <v>239</v>
      </c>
      <c r="C81" s="67">
        <v>992</v>
      </c>
      <c r="D81" s="68" t="s">
        <v>92</v>
      </c>
      <c r="E81" s="68" t="s">
        <v>106</v>
      </c>
      <c r="F81" s="68" t="s">
        <v>240</v>
      </c>
      <c r="G81" s="68" t="s">
        <v>155</v>
      </c>
      <c r="H81" s="69">
        <f>H82+H87</f>
        <v>3470.19967</v>
      </c>
      <c r="I81" s="69">
        <f>I82+I87</f>
        <v>174.9</v>
      </c>
      <c r="J81" s="69">
        <f t="shared" si="9"/>
        <v>5.040055807509197</v>
      </c>
    </row>
    <row r="82" spans="1:10" ht="30.75" customHeight="1">
      <c r="A82" s="62"/>
      <c r="B82" s="66" t="s">
        <v>241</v>
      </c>
      <c r="C82" s="67">
        <v>992</v>
      </c>
      <c r="D82" s="68" t="s">
        <v>92</v>
      </c>
      <c r="E82" s="68" t="s">
        <v>106</v>
      </c>
      <c r="F82" s="68" t="s">
        <v>242</v>
      </c>
      <c r="G82" s="68" t="s">
        <v>155</v>
      </c>
      <c r="H82" s="69">
        <f>H83+H85</f>
        <v>3000</v>
      </c>
      <c r="I82" s="69">
        <f>I83+I85</f>
        <v>50.5</v>
      </c>
      <c r="J82" s="69">
        <f t="shared" si="9"/>
        <v>1.6833333333333331</v>
      </c>
    </row>
    <row r="83" spans="1:10" ht="29.25" customHeight="1">
      <c r="A83" s="62"/>
      <c r="B83" s="66" t="s">
        <v>243</v>
      </c>
      <c r="C83" s="67">
        <v>992</v>
      </c>
      <c r="D83" s="68" t="s">
        <v>92</v>
      </c>
      <c r="E83" s="68" t="s">
        <v>106</v>
      </c>
      <c r="F83" s="68" t="s">
        <v>244</v>
      </c>
      <c r="G83" s="68" t="s">
        <v>155</v>
      </c>
      <c r="H83" s="69">
        <f>H84</f>
        <v>500</v>
      </c>
      <c r="I83" s="69">
        <f>I84</f>
        <v>0</v>
      </c>
      <c r="J83" s="69">
        <f t="shared" si="9"/>
        <v>0</v>
      </c>
    </row>
    <row r="84" spans="1:10" ht="45.75" customHeight="1">
      <c r="A84" s="62"/>
      <c r="B84" s="66" t="s">
        <v>169</v>
      </c>
      <c r="C84" s="67">
        <v>992</v>
      </c>
      <c r="D84" s="68" t="s">
        <v>92</v>
      </c>
      <c r="E84" s="68" t="s">
        <v>106</v>
      </c>
      <c r="F84" s="68" t="s">
        <v>244</v>
      </c>
      <c r="G84" s="68" t="s">
        <v>170</v>
      </c>
      <c r="H84" s="69">
        <v>500</v>
      </c>
      <c r="I84" s="69">
        <v>0</v>
      </c>
      <c r="J84" s="69">
        <f t="shared" si="9"/>
        <v>0</v>
      </c>
    </row>
    <row r="85" spans="1:10" ht="31.5" customHeight="1">
      <c r="A85" s="62"/>
      <c r="B85" s="66" t="s">
        <v>245</v>
      </c>
      <c r="C85" s="67">
        <v>992</v>
      </c>
      <c r="D85" s="68" t="s">
        <v>92</v>
      </c>
      <c r="E85" s="68" t="s">
        <v>106</v>
      </c>
      <c r="F85" s="68" t="s">
        <v>246</v>
      </c>
      <c r="G85" s="68" t="s">
        <v>155</v>
      </c>
      <c r="H85" s="69">
        <f>H86</f>
        <v>2500</v>
      </c>
      <c r="I85" s="69">
        <f>I86</f>
        <v>50.5</v>
      </c>
      <c r="J85" s="69">
        <f t="shared" si="9"/>
        <v>2.02</v>
      </c>
    </row>
    <row r="86" spans="1:10" ht="45.75" customHeight="1">
      <c r="A86" s="62"/>
      <c r="B86" s="66" t="s">
        <v>169</v>
      </c>
      <c r="C86" s="67">
        <v>992</v>
      </c>
      <c r="D86" s="68" t="s">
        <v>92</v>
      </c>
      <c r="E86" s="68" t="s">
        <v>106</v>
      </c>
      <c r="F86" s="68" t="s">
        <v>246</v>
      </c>
      <c r="G86" s="68" t="s">
        <v>170</v>
      </c>
      <c r="H86" s="69">
        <f>1500+1000</f>
        <v>2500</v>
      </c>
      <c r="I86" s="69">
        <v>50.5</v>
      </c>
      <c r="J86" s="69">
        <f t="shared" si="9"/>
        <v>2.02</v>
      </c>
    </row>
    <row r="87" spans="1:10" ht="29.25" customHeight="1">
      <c r="A87" s="62"/>
      <c r="B87" s="66" t="s">
        <v>247</v>
      </c>
      <c r="C87" s="67">
        <v>992</v>
      </c>
      <c r="D87" s="68" t="s">
        <v>92</v>
      </c>
      <c r="E87" s="68" t="s">
        <v>106</v>
      </c>
      <c r="F87" s="68" t="s">
        <v>248</v>
      </c>
      <c r="G87" s="68" t="s">
        <v>155</v>
      </c>
      <c r="H87" s="69">
        <f>H88</f>
        <v>470.19966999999997</v>
      </c>
      <c r="I87" s="69">
        <f>I88</f>
        <v>124.4</v>
      </c>
      <c r="J87" s="69">
        <f t="shared" si="9"/>
        <v>26.456845450359424</v>
      </c>
    </row>
    <row r="88" spans="1:10" ht="29.25" customHeight="1">
      <c r="A88" s="62"/>
      <c r="B88" s="66" t="s">
        <v>243</v>
      </c>
      <c r="C88" s="67">
        <v>992</v>
      </c>
      <c r="D88" s="68" t="s">
        <v>92</v>
      </c>
      <c r="E88" s="68" t="s">
        <v>106</v>
      </c>
      <c r="F88" s="68" t="s">
        <v>249</v>
      </c>
      <c r="G88" s="68" t="s">
        <v>155</v>
      </c>
      <c r="H88" s="69">
        <f>H89</f>
        <v>470.19966999999997</v>
      </c>
      <c r="I88" s="69">
        <f>I89</f>
        <v>124.4</v>
      </c>
      <c r="J88" s="69">
        <f t="shared" si="9"/>
        <v>26.456845450359424</v>
      </c>
    </row>
    <row r="89" spans="1:10" ht="45.75" customHeight="1">
      <c r="A89" s="66"/>
      <c r="B89" s="66" t="s">
        <v>169</v>
      </c>
      <c r="C89" s="67">
        <v>992</v>
      </c>
      <c r="D89" s="68" t="s">
        <v>92</v>
      </c>
      <c r="E89" s="68" t="s">
        <v>106</v>
      </c>
      <c r="F89" s="68" t="s">
        <v>249</v>
      </c>
      <c r="G89" s="68" t="s">
        <v>170</v>
      </c>
      <c r="H89" s="69">
        <f>317+153.19967</f>
        <v>470.19966999999997</v>
      </c>
      <c r="I89" s="69">
        <v>124.4</v>
      </c>
      <c r="J89" s="69">
        <f t="shared" si="9"/>
        <v>26.456845450359424</v>
      </c>
    </row>
    <row r="90" spans="1:10" ht="28.5" customHeight="1">
      <c r="A90" s="62"/>
      <c r="B90" s="62" t="s">
        <v>111</v>
      </c>
      <c r="C90" s="63">
        <v>992</v>
      </c>
      <c r="D90" s="64" t="s">
        <v>92</v>
      </c>
      <c r="E90" s="64">
        <v>12</v>
      </c>
      <c r="F90" s="64" t="s">
        <v>154</v>
      </c>
      <c r="G90" s="64" t="s">
        <v>155</v>
      </c>
      <c r="H90" s="65">
        <f>H91+H96</f>
        <v>64</v>
      </c>
      <c r="I90" s="65">
        <f>I91+I96</f>
        <v>0</v>
      </c>
      <c r="J90" s="65">
        <f t="shared" si="9"/>
        <v>0</v>
      </c>
    </row>
    <row r="91" spans="1:10" ht="45.75" customHeight="1">
      <c r="A91" s="66"/>
      <c r="B91" s="66" t="s">
        <v>250</v>
      </c>
      <c r="C91" s="67">
        <v>992</v>
      </c>
      <c r="D91" s="68" t="s">
        <v>92</v>
      </c>
      <c r="E91" s="68">
        <v>12</v>
      </c>
      <c r="F91" s="67" t="s">
        <v>251</v>
      </c>
      <c r="G91" s="68" t="s">
        <v>155</v>
      </c>
      <c r="H91" s="69">
        <f aca="true" t="shared" si="10" ref="H91:I94">H92</f>
        <v>4</v>
      </c>
      <c r="I91" s="69">
        <f t="shared" si="10"/>
        <v>0</v>
      </c>
      <c r="J91" s="69">
        <f t="shared" si="9"/>
        <v>0</v>
      </c>
    </row>
    <row r="92" spans="1:10" ht="30" customHeight="1">
      <c r="A92" s="66"/>
      <c r="B92" s="66" t="s">
        <v>252</v>
      </c>
      <c r="C92" s="67">
        <v>992</v>
      </c>
      <c r="D92" s="68" t="s">
        <v>92</v>
      </c>
      <c r="E92" s="68">
        <v>12</v>
      </c>
      <c r="F92" s="67" t="s">
        <v>253</v>
      </c>
      <c r="G92" s="68" t="s">
        <v>155</v>
      </c>
      <c r="H92" s="69">
        <f t="shared" si="10"/>
        <v>4</v>
      </c>
      <c r="I92" s="69">
        <f t="shared" si="10"/>
        <v>0</v>
      </c>
      <c r="J92" s="69">
        <f t="shared" si="9"/>
        <v>0</v>
      </c>
    </row>
    <row r="93" spans="1:10" ht="76.5" customHeight="1">
      <c r="A93" s="66"/>
      <c r="B93" s="66" t="s">
        <v>254</v>
      </c>
      <c r="C93" s="67">
        <v>992</v>
      </c>
      <c r="D93" s="68" t="s">
        <v>92</v>
      </c>
      <c r="E93" s="68">
        <v>12</v>
      </c>
      <c r="F93" s="67" t="s">
        <v>255</v>
      </c>
      <c r="G93" s="68" t="s">
        <v>155</v>
      </c>
      <c r="H93" s="69">
        <f t="shared" si="10"/>
        <v>4</v>
      </c>
      <c r="I93" s="69">
        <f t="shared" si="10"/>
        <v>0</v>
      </c>
      <c r="J93" s="69">
        <f t="shared" si="9"/>
        <v>0</v>
      </c>
    </row>
    <row r="94" spans="1:10" ht="60" customHeight="1">
      <c r="A94" s="66"/>
      <c r="B94" s="66" t="s">
        <v>256</v>
      </c>
      <c r="C94" s="67">
        <v>992</v>
      </c>
      <c r="D94" s="68" t="s">
        <v>92</v>
      </c>
      <c r="E94" s="68">
        <v>12</v>
      </c>
      <c r="F94" s="67" t="s">
        <v>257</v>
      </c>
      <c r="G94" s="68" t="s">
        <v>155</v>
      </c>
      <c r="H94" s="69">
        <f t="shared" si="10"/>
        <v>4</v>
      </c>
      <c r="I94" s="69">
        <f t="shared" si="10"/>
        <v>0</v>
      </c>
      <c r="J94" s="69">
        <f t="shared" si="9"/>
        <v>0</v>
      </c>
    </row>
    <row r="95" spans="1:10" ht="45" customHeight="1">
      <c r="A95" s="66"/>
      <c r="B95" s="66" t="s">
        <v>169</v>
      </c>
      <c r="C95" s="67">
        <v>992</v>
      </c>
      <c r="D95" s="68" t="s">
        <v>92</v>
      </c>
      <c r="E95" s="68">
        <v>12</v>
      </c>
      <c r="F95" s="67" t="s">
        <v>257</v>
      </c>
      <c r="G95" s="68" t="s">
        <v>170</v>
      </c>
      <c r="H95" s="69">
        <v>4</v>
      </c>
      <c r="I95" s="69">
        <v>0</v>
      </c>
      <c r="J95" s="69">
        <f t="shared" si="9"/>
        <v>0</v>
      </c>
    </row>
    <row r="96" spans="1:10" ht="61.5" customHeight="1">
      <c r="A96" s="66"/>
      <c r="B96" s="66" t="s">
        <v>258</v>
      </c>
      <c r="C96" s="67">
        <v>992</v>
      </c>
      <c r="D96" s="68" t="s">
        <v>92</v>
      </c>
      <c r="E96" s="68">
        <v>12</v>
      </c>
      <c r="F96" s="67" t="s">
        <v>238</v>
      </c>
      <c r="G96" s="68" t="s">
        <v>155</v>
      </c>
      <c r="H96" s="69">
        <f aca="true" t="shared" si="11" ref="H96:I99">H97</f>
        <v>60</v>
      </c>
      <c r="I96" s="69">
        <f t="shared" si="11"/>
        <v>0</v>
      </c>
      <c r="J96" s="69">
        <f t="shared" si="9"/>
        <v>0</v>
      </c>
    </row>
    <row r="97" spans="1:10" ht="74.25" customHeight="1">
      <c r="A97" s="66"/>
      <c r="B97" s="66" t="s">
        <v>259</v>
      </c>
      <c r="C97" s="67">
        <v>992</v>
      </c>
      <c r="D97" s="68" t="s">
        <v>92</v>
      </c>
      <c r="E97" s="68">
        <v>12</v>
      </c>
      <c r="F97" s="67" t="s">
        <v>260</v>
      </c>
      <c r="G97" s="68" t="s">
        <v>155</v>
      </c>
      <c r="H97" s="69">
        <f t="shared" si="11"/>
        <v>60</v>
      </c>
      <c r="I97" s="69">
        <f t="shared" si="11"/>
        <v>0</v>
      </c>
      <c r="J97" s="69">
        <f t="shared" si="9"/>
        <v>0</v>
      </c>
    </row>
    <row r="98" spans="1:10" ht="46.5" customHeight="1">
      <c r="A98" s="66"/>
      <c r="B98" s="66" t="s">
        <v>261</v>
      </c>
      <c r="C98" s="67">
        <v>992</v>
      </c>
      <c r="D98" s="68" t="s">
        <v>92</v>
      </c>
      <c r="E98" s="68">
        <v>12</v>
      </c>
      <c r="F98" s="67" t="s">
        <v>262</v>
      </c>
      <c r="G98" s="68" t="s">
        <v>155</v>
      </c>
      <c r="H98" s="69">
        <f t="shared" si="11"/>
        <v>60</v>
      </c>
      <c r="I98" s="69">
        <f t="shared" si="11"/>
        <v>0</v>
      </c>
      <c r="J98" s="69">
        <f t="shared" si="9"/>
        <v>0</v>
      </c>
    </row>
    <row r="99" spans="1:10" ht="45.75" customHeight="1">
      <c r="A99" s="66"/>
      <c r="B99" s="66" t="s">
        <v>173</v>
      </c>
      <c r="C99" s="67">
        <v>992</v>
      </c>
      <c r="D99" s="68" t="s">
        <v>92</v>
      </c>
      <c r="E99" s="68">
        <v>12</v>
      </c>
      <c r="F99" s="67" t="s">
        <v>263</v>
      </c>
      <c r="G99" s="68" t="s">
        <v>155</v>
      </c>
      <c r="H99" s="69">
        <f t="shared" si="11"/>
        <v>60</v>
      </c>
      <c r="I99" s="69">
        <f t="shared" si="11"/>
        <v>0</v>
      </c>
      <c r="J99" s="69">
        <f t="shared" si="9"/>
        <v>0</v>
      </c>
    </row>
    <row r="100" spans="1:10" ht="44.25" customHeight="1">
      <c r="A100" s="66"/>
      <c r="B100" s="66" t="s">
        <v>169</v>
      </c>
      <c r="C100" s="67">
        <v>992</v>
      </c>
      <c r="D100" s="68" t="s">
        <v>92</v>
      </c>
      <c r="E100" s="68">
        <v>12</v>
      </c>
      <c r="F100" s="67" t="s">
        <v>263</v>
      </c>
      <c r="G100" s="68" t="s">
        <v>170</v>
      </c>
      <c r="H100" s="69">
        <v>60</v>
      </c>
      <c r="I100" s="69">
        <v>0</v>
      </c>
      <c r="J100" s="69">
        <f t="shared" si="9"/>
        <v>0</v>
      </c>
    </row>
    <row r="101" spans="1:10" ht="15" customHeight="1">
      <c r="A101" s="62" t="s">
        <v>112</v>
      </c>
      <c r="B101" s="62" t="s">
        <v>113</v>
      </c>
      <c r="C101" s="63">
        <v>992</v>
      </c>
      <c r="D101" s="64" t="s">
        <v>114</v>
      </c>
      <c r="E101" s="64" t="s">
        <v>88</v>
      </c>
      <c r="F101" s="64" t="s">
        <v>154</v>
      </c>
      <c r="G101" s="64" t="s">
        <v>155</v>
      </c>
      <c r="H101" s="65">
        <f>SUM(H102,H108)</f>
        <v>1176</v>
      </c>
      <c r="I101" s="65">
        <f>SUM(I102,I108)</f>
        <v>249.3</v>
      </c>
      <c r="J101" s="65">
        <f t="shared" si="9"/>
        <v>21.198979591836736</v>
      </c>
    </row>
    <row r="102" spans="1:10" ht="15" customHeight="1">
      <c r="A102" s="66"/>
      <c r="B102" s="62" t="s">
        <v>115</v>
      </c>
      <c r="C102" s="63">
        <v>992</v>
      </c>
      <c r="D102" s="64" t="s">
        <v>114</v>
      </c>
      <c r="E102" s="64" t="s">
        <v>90</v>
      </c>
      <c r="F102" s="64" t="s">
        <v>154</v>
      </c>
      <c r="G102" s="64" t="s">
        <v>155</v>
      </c>
      <c r="H102" s="65">
        <f aca="true" t="shared" si="12" ref="H102:I106">H103</f>
        <v>100</v>
      </c>
      <c r="I102" s="65">
        <f t="shared" si="12"/>
        <v>0</v>
      </c>
      <c r="J102" s="65">
        <f t="shared" si="9"/>
        <v>0</v>
      </c>
    </row>
    <row r="103" spans="1:10" ht="44.25" customHeight="1">
      <c r="A103" s="66"/>
      <c r="B103" s="66" t="s">
        <v>264</v>
      </c>
      <c r="C103" s="67">
        <v>992</v>
      </c>
      <c r="D103" s="68" t="s">
        <v>114</v>
      </c>
      <c r="E103" s="68" t="s">
        <v>90</v>
      </c>
      <c r="F103" s="68" t="s">
        <v>265</v>
      </c>
      <c r="G103" s="68" t="s">
        <v>155</v>
      </c>
      <c r="H103" s="69">
        <f t="shared" si="12"/>
        <v>100</v>
      </c>
      <c r="I103" s="69">
        <f t="shared" si="12"/>
        <v>0</v>
      </c>
      <c r="J103" s="69">
        <f t="shared" si="9"/>
        <v>0</v>
      </c>
    </row>
    <row r="104" spans="1:10" ht="29.25" customHeight="1">
      <c r="A104" s="66"/>
      <c r="B104" s="66" t="s">
        <v>266</v>
      </c>
      <c r="C104" s="67">
        <v>992</v>
      </c>
      <c r="D104" s="68" t="s">
        <v>114</v>
      </c>
      <c r="E104" s="68" t="s">
        <v>90</v>
      </c>
      <c r="F104" s="68" t="s">
        <v>267</v>
      </c>
      <c r="G104" s="68" t="s">
        <v>155</v>
      </c>
      <c r="H104" s="69">
        <f t="shared" si="12"/>
        <v>100</v>
      </c>
      <c r="I104" s="69">
        <f t="shared" si="12"/>
        <v>0</v>
      </c>
      <c r="J104" s="69">
        <f t="shared" si="9"/>
        <v>0</v>
      </c>
    </row>
    <row r="105" spans="1:10" ht="59.25" customHeight="1">
      <c r="A105" s="66"/>
      <c r="B105" s="66" t="s">
        <v>268</v>
      </c>
      <c r="C105" s="67">
        <v>992</v>
      </c>
      <c r="D105" s="68" t="s">
        <v>114</v>
      </c>
      <c r="E105" s="68" t="s">
        <v>90</v>
      </c>
      <c r="F105" s="68" t="s">
        <v>269</v>
      </c>
      <c r="G105" s="68" t="s">
        <v>155</v>
      </c>
      <c r="H105" s="69">
        <f t="shared" si="12"/>
        <v>100</v>
      </c>
      <c r="I105" s="69">
        <f t="shared" si="12"/>
        <v>0</v>
      </c>
      <c r="J105" s="69">
        <f t="shared" si="9"/>
        <v>0</v>
      </c>
    </row>
    <row r="106" spans="1:10" ht="30.75" customHeight="1">
      <c r="A106" s="66"/>
      <c r="B106" s="66" t="s">
        <v>270</v>
      </c>
      <c r="C106" s="67">
        <v>992</v>
      </c>
      <c r="D106" s="68" t="s">
        <v>114</v>
      </c>
      <c r="E106" s="68" t="s">
        <v>90</v>
      </c>
      <c r="F106" s="68" t="s">
        <v>271</v>
      </c>
      <c r="G106" s="68" t="s">
        <v>155</v>
      </c>
      <c r="H106" s="69">
        <f t="shared" si="12"/>
        <v>100</v>
      </c>
      <c r="I106" s="69">
        <f t="shared" si="12"/>
        <v>0</v>
      </c>
      <c r="J106" s="69">
        <f t="shared" si="9"/>
        <v>0</v>
      </c>
    </row>
    <row r="107" spans="1:10" ht="45.75" customHeight="1">
      <c r="A107" s="66"/>
      <c r="B107" s="66" t="s">
        <v>169</v>
      </c>
      <c r="C107" s="67">
        <v>992</v>
      </c>
      <c r="D107" s="68" t="s">
        <v>114</v>
      </c>
      <c r="E107" s="68" t="s">
        <v>90</v>
      </c>
      <c r="F107" s="68" t="s">
        <v>271</v>
      </c>
      <c r="G107" s="68" t="s">
        <v>170</v>
      </c>
      <c r="H107" s="69">
        <v>100</v>
      </c>
      <c r="I107" s="69">
        <v>0</v>
      </c>
      <c r="J107" s="69">
        <f t="shared" si="9"/>
        <v>0</v>
      </c>
    </row>
    <row r="108" spans="1:10" ht="14.25" customHeight="1">
      <c r="A108" s="66"/>
      <c r="B108" s="62" t="s">
        <v>116</v>
      </c>
      <c r="C108" s="63">
        <v>992</v>
      </c>
      <c r="D108" s="64" t="s">
        <v>114</v>
      </c>
      <c r="E108" s="64" t="s">
        <v>102</v>
      </c>
      <c r="F108" s="64" t="s">
        <v>154</v>
      </c>
      <c r="G108" s="64" t="s">
        <v>155</v>
      </c>
      <c r="H108" s="65">
        <f>H109</f>
        <v>1076</v>
      </c>
      <c r="I108" s="65">
        <f>I109</f>
        <v>249.3</v>
      </c>
      <c r="J108" s="65">
        <f t="shared" si="9"/>
        <v>23.16914498141264</v>
      </c>
    </row>
    <row r="109" spans="1:10" ht="45.75" customHeight="1">
      <c r="A109" s="66"/>
      <c r="B109" s="66" t="s">
        <v>272</v>
      </c>
      <c r="C109" s="67">
        <v>992</v>
      </c>
      <c r="D109" s="68" t="s">
        <v>114</v>
      </c>
      <c r="E109" s="68" t="s">
        <v>102</v>
      </c>
      <c r="F109" s="67" t="s">
        <v>273</v>
      </c>
      <c r="G109" s="68" t="s">
        <v>155</v>
      </c>
      <c r="H109" s="69">
        <f>H110</f>
        <v>1076</v>
      </c>
      <c r="I109" s="69">
        <f>I110</f>
        <v>249.3</v>
      </c>
      <c r="J109" s="69">
        <f t="shared" si="9"/>
        <v>23.16914498141264</v>
      </c>
    </row>
    <row r="110" spans="1:10" ht="16.5" customHeight="1">
      <c r="A110" s="66"/>
      <c r="B110" s="66" t="s">
        <v>274</v>
      </c>
      <c r="C110" s="67">
        <v>992</v>
      </c>
      <c r="D110" s="68" t="s">
        <v>114</v>
      </c>
      <c r="E110" s="68" t="s">
        <v>102</v>
      </c>
      <c r="F110" s="67" t="s">
        <v>275</v>
      </c>
      <c r="G110" s="68" t="s">
        <v>155</v>
      </c>
      <c r="H110" s="69">
        <f>SUM(H111,H116,H119,H122)</f>
        <v>1076</v>
      </c>
      <c r="I110" s="69">
        <f>SUM(I111,I116,I119,I122)</f>
        <v>249.3</v>
      </c>
      <c r="J110" s="69">
        <f t="shared" si="9"/>
        <v>23.16914498141264</v>
      </c>
    </row>
    <row r="111" spans="1:10" ht="32.25" customHeight="1">
      <c r="A111" s="66"/>
      <c r="B111" s="66" t="s">
        <v>276</v>
      </c>
      <c r="C111" s="67">
        <v>992</v>
      </c>
      <c r="D111" s="68" t="s">
        <v>114</v>
      </c>
      <c r="E111" s="68" t="s">
        <v>102</v>
      </c>
      <c r="F111" s="67" t="s">
        <v>277</v>
      </c>
      <c r="G111" s="68" t="s">
        <v>155</v>
      </c>
      <c r="H111" s="69">
        <f>H112+H114</f>
        <v>593</v>
      </c>
      <c r="I111" s="69">
        <f>I112+I114</f>
        <v>71.10000000000001</v>
      </c>
      <c r="J111" s="69">
        <f t="shared" si="9"/>
        <v>11.989881956155145</v>
      </c>
    </row>
    <row r="112" spans="1:10" ht="15" customHeight="1">
      <c r="A112" s="66"/>
      <c r="B112" s="66" t="s">
        <v>278</v>
      </c>
      <c r="C112" s="67">
        <v>992</v>
      </c>
      <c r="D112" s="68" t="s">
        <v>114</v>
      </c>
      <c r="E112" s="68" t="s">
        <v>102</v>
      </c>
      <c r="F112" s="67" t="s">
        <v>279</v>
      </c>
      <c r="G112" s="68" t="s">
        <v>155</v>
      </c>
      <c r="H112" s="69">
        <f>H113</f>
        <v>483</v>
      </c>
      <c r="I112" s="69">
        <f>I113</f>
        <v>71.10000000000001</v>
      </c>
      <c r="J112" s="69">
        <f t="shared" si="9"/>
        <v>14.72049689440994</v>
      </c>
    </row>
    <row r="113" spans="1:10" ht="31.5" customHeight="1">
      <c r="A113" s="66"/>
      <c r="B113" s="66" t="s">
        <v>280</v>
      </c>
      <c r="C113" s="67">
        <v>992</v>
      </c>
      <c r="D113" s="68" t="s">
        <v>114</v>
      </c>
      <c r="E113" s="68" t="s">
        <v>102</v>
      </c>
      <c r="F113" s="67" t="s">
        <v>279</v>
      </c>
      <c r="G113" s="68" t="s">
        <v>170</v>
      </c>
      <c r="H113" s="69">
        <f>200+283</f>
        <v>483</v>
      </c>
      <c r="I113" s="69">
        <v>71.10000000000001</v>
      </c>
      <c r="J113" s="69">
        <f t="shared" si="9"/>
        <v>14.72049689440994</v>
      </c>
    </row>
    <row r="114" spans="1:10" ht="15" customHeight="1">
      <c r="A114" s="66"/>
      <c r="B114" s="66" t="s">
        <v>281</v>
      </c>
      <c r="C114" s="67">
        <v>992</v>
      </c>
      <c r="D114" s="68" t="s">
        <v>114</v>
      </c>
      <c r="E114" s="68" t="s">
        <v>102</v>
      </c>
      <c r="F114" s="67" t="s">
        <v>282</v>
      </c>
      <c r="G114" s="68" t="s">
        <v>155</v>
      </c>
      <c r="H114" s="69">
        <f>H115</f>
        <v>110</v>
      </c>
      <c r="I114" s="69">
        <f>I115</f>
        <v>0</v>
      </c>
      <c r="J114" s="69">
        <f t="shared" si="9"/>
        <v>0</v>
      </c>
    </row>
    <row r="115" spans="1:10" ht="31.5" customHeight="1">
      <c r="A115" s="66"/>
      <c r="B115" s="66" t="s">
        <v>280</v>
      </c>
      <c r="C115" s="67">
        <v>992</v>
      </c>
      <c r="D115" s="68" t="s">
        <v>114</v>
      </c>
      <c r="E115" s="68" t="s">
        <v>102</v>
      </c>
      <c r="F115" s="67" t="s">
        <v>282</v>
      </c>
      <c r="G115" s="68" t="s">
        <v>170</v>
      </c>
      <c r="H115" s="69">
        <v>110</v>
      </c>
      <c r="I115" s="69">
        <v>0</v>
      </c>
      <c r="J115" s="69">
        <f t="shared" si="9"/>
        <v>0</v>
      </c>
    </row>
    <row r="116" spans="1:10" ht="31.5" customHeight="1">
      <c r="A116" s="66"/>
      <c r="B116" s="66" t="s">
        <v>283</v>
      </c>
      <c r="C116" s="67">
        <v>992</v>
      </c>
      <c r="D116" s="68" t="s">
        <v>114</v>
      </c>
      <c r="E116" s="68" t="s">
        <v>102</v>
      </c>
      <c r="F116" s="67" t="s">
        <v>284</v>
      </c>
      <c r="G116" s="68" t="s">
        <v>155</v>
      </c>
      <c r="H116" s="69">
        <f>H117</f>
        <v>230</v>
      </c>
      <c r="I116" s="69">
        <f>I117</f>
        <v>80.2</v>
      </c>
      <c r="J116" s="69">
        <f t="shared" si="9"/>
        <v>34.869565217391305</v>
      </c>
    </row>
    <row r="117" spans="1:10" ht="16.5" customHeight="1">
      <c r="A117" s="66"/>
      <c r="B117" s="66" t="s">
        <v>285</v>
      </c>
      <c r="C117" s="67">
        <v>992</v>
      </c>
      <c r="D117" s="68" t="s">
        <v>114</v>
      </c>
      <c r="E117" s="68" t="s">
        <v>102</v>
      </c>
      <c r="F117" s="67" t="s">
        <v>286</v>
      </c>
      <c r="G117" s="68" t="s">
        <v>155</v>
      </c>
      <c r="H117" s="69">
        <f>H118</f>
        <v>230</v>
      </c>
      <c r="I117" s="69">
        <f>I118</f>
        <v>80.2</v>
      </c>
      <c r="J117" s="69">
        <f t="shared" si="9"/>
        <v>34.869565217391305</v>
      </c>
    </row>
    <row r="118" spans="1:10" ht="30.75" customHeight="1">
      <c r="A118" s="66"/>
      <c r="B118" s="66" t="s">
        <v>280</v>
      </c>
      <c r="C118" s="67">
        <v>992</v>
      </c>
      <c r="D118" s="68" t="s">
        <v>114</v>
      </c>
      <c r="E118" s="68" t="s">
        <v>102</v>
      </c>
      <c r="F118" s="67" t="s">
        <v>286</v>
      </c>
      <c r="G118" s="68" t="s">
        <v>170</v>
      </c>
      <c r="H118" s="69">
        <f>110+120</f>
        <v>230</v>
      </c>
      <c r="I118" s="69">
        <v>80.2</v>
      </c>
      <c r="J118" s="69">
        <f t="shared" si="9"/>
        <v>34.869565217391305</v>
      </c>
    </row>
    <row r="119" spans="1:10" ht="44.25" customHeight="1">
      <c r="A119" s="66"/>
      <c r="B119" s="66" t="s">
        <v>287</v>
      </c>
      <c r="C119" s="67">
        <v>992</v>
      </c>
      <c r="D119" s="68" t="s">
        <v>114</v>
      </c>
      <c r="E119" s="68" t="s">
        <v>102</v>
      </c>
      <c r="F119" s="67" t="s">
        <v>288</v>
      </c>
      <c r="G119" s="68" t="s">
        <v>155</v>
      </c>
      <c r="H119" s="69">
        <f>H120</f>
        <v>208</v>
      </c>
      <c r="I119" s="69">
        <f>I120</f>
        <v>98</v>
      </c>
      <c r="J119" s="69">
        <f t="shared" si="9"/>
        <v>47.11538461538461</v>
      </c>
    </row>
    <row r="120" spans="1:10" ht="15.75" customHeight="1">
      <c r="A120" s="66"/>
      <c r="B120" s="66" t="s">
        <v>289</v>
      </c>
      <c r="C120" s="67">
        <v>992</v>
      </c>
      <c r="D120" s="68" t="s">
        <v>114</v>
      </c>
      <c r="E120" s="68" t="s">
        <v>102</v>
      </c>
      <c r="F120" s="67" t="s">
        <v>290</v>
      </c>
      <c r="G120" s="68" t="s">
        <v>155</v>
      </c>
      <c r="H120" s="69">
        <f>H121</f>
        <v>208</v>
      </c>
      <c r="I120" s="69">
        <f>I121</f>
        <v>98</v>
      </c>
      <c r="J120" s="69">
        <f t="shared" si="9"/>
        <v>47.11538461538461</v>
      </c>
    </row>
    <row r="121" spans="1:10" ht="30.75" customHeight="1">
      <c r="A121" s="66"/>
      <c r="B121" s="66" t="s">
        <v>280</v>
      </c>
      <c r="C121" s="67">
        <v>992</v>
      </c>
      <c r="D121" s="68" t="s">
        <v>114</v>
      </c>
      <c r="E121" s="68" t="s">
        <v>102</v>
      </c>
      <c r="F121" s="67" t="s">
        <v>290</v>
      </c>
      <c r="G121" s="68" t="s">
        <v>170</v>
      </c>
      <c r="H121" s="69">
        <f>110+98</f>
        <v>208</v>
      </c>
      <c r="I121" s="69">
        <v>98</v>
      </c>
      <c r="J121" s="69">
        <f t="shared" si="9"/>
        <v>47.11538461538461</v>
      </c>
    </row>
    <row r="122" spans="1:10" ht="45" customHeight="1">
      <c r="A122" s="66"/>
      <c r="B122" s="66" t="s">
        <v>291</v>
      </c>
      <c r="C122" s="67">
        <v>992</v>
      </c>
      <c r="D122" s="68" t="s">
        <v>114</v>
      </c>
      <c r="E122" s="68" t="s">
        <v>102</v>
      </c>
      <c r="F122" s="67" t="s">
        <v>292</v>
      </c>
      <c r="G122" s="68" t="s">
        <v>155</v>
      </c>
      <c r="H122" s="69">
        <f>H123</f>
        <v>45</v>
      </c>
      <c r="I122" s="69">
        <f>I123</f>
        <v>0</v>
      </c>
      <c r="J122" s="69">
        <f t="shared" si="9"/>
        <v>0</v>
      </c>
    </row>
    <row r="123" spans="1:10" ht="15.75" customHeight="1">
      <c r="A123" s="66"/>
      <c r="B123" s="66" t="s">
        <v>293</v>
      </c>
      <c r="C123" s="67">
        <v>992</v>
      </c>
      <c r="D123" s="68" t="s">
        <v>114</v>
      </c>
      <c r="E123" s="68" t="s">
        <v>102</v>
      </c>
      <c r="F123" s="67" t="s">
        <v>294</v>
      </c>
      <c r="G123" s="68" t="s">
        <v>155</v>
      </c>
      <c r="H123" s="69">
        <f>H124</f>
        <v>45</v>
      </c>
      <c r="I123" s="69">
        <f>I124</f>
        <v>0</v>
      </c>
      <c r="J123" s="69">
        <f t="shared" si="9"/>
        <v>0</v>
      </c>
    </row>
    <row r="124" spans="1:10" ht="31.5" customHeight="1">
      <c r="A124" s="66"/>
      <c r="B124" s="66" t="s">
        <v>280</v>
      </c>
      <c r="C124" s="67">
        <v>992</v>
      </c>
      <c r="D124" s="68" t="s">
        <v>114</v>
      </c>
      <c r="E124" s="68" t="s">
        <v>102</v>
      </c>
      <c r="F124" s="67" t="s">
        <v>294</v>
      </c>
      <c r="G124" s="68" t="s">
        <v>170</v>
      </c>
      <c r="H124" s="69">
        <v>45</v>
      </c>
      <c r="I124" s="69">
        <v>0</v>
      </c>
      <c r="J124" s="69">
        <f t="shared" si="9"/>
        <v>0</v>
      </c>
    </row>
    <row r="125" spans="1:10" ht="16.5" customHeight="1">
      <c r="A125" s="62" t="s">
        <v>117</v>
      </c>
      <c r="B125" s="62" t="s">
        <v>118</v>
      </c>
      <c r="C125" s="63">
        <v>992</v>
      </c>
      <c r="D125" s="64" t="s">
        <v>119</v>
      </c>
      <c r="E125" s="64" t="s">
        <v>88</v>
      </c>
      <c r="F125" s="64" t="s">
        <v>154</v>
      </c>
      <c r="G125" s="64" t="s">
        <v>155</v>
      </c>
      <c r="H125" s="65">
        <f aca="true" t="shared" si="13" ref="H125:I129">H126</f>
        <v>50</v>
      </c>
      <c r="I125" s="65">
        <f t="shared" si="13"/>
        <v>0</v>
      </c>
      <c r="J125" s="65">
        <f t="shared" si="9"/>
        <v>0</v>
      </c>
    </row>
    <row r="126" spans="1:10" ht="28.5" customHeight="1">
      <c r="A126" s="66"/>
      <c r="B126" s="62" t="s">
        <v>120</v>
      </c>
      <c r="C126" s="63">
        <v>992</v>
      </c>
      <c r="D126" s="64" t="s">
        <v>119</v>
      </c>
      <c r="E126" s="64" t="s">
        <v>119</v>
      </c>
      <c r="F126" s="64" t="s">
        <v>154</v>
      </c>
      <c r="G126" s="64" t="s">
        <v>155</v>
      </c>
      <c r="H126" s="65">
        <f t="shared" si="13"/>
        <v>50</v>
      </c>
      <c r="I126" s="65">
        <f t="shared" si="13"/>
        <v>0</v>
      </c>
      <c r="J126" s="65">
        <f t="shared" si="9"/>
        <v>0</v>
      </c>
    </row>
    <row r="127" spans="1:10" ht="45" customHeight="1">
      <c r="A127" s="66"/>
      <c r="B127" s="66" t="s">
        <v>295</v>
      </c>
      <c r="C127" s="67">
        <v>992</v>
      </c>
      <c r="D127" s="68" t="s">
        <v>119</v>
      </c>
      <c r="E127" s="68" t="s">
        <v>119</v>
      </c>
      <c r="F127" s="68" t="s">
        <v>296</v>
      </c>
      <c r="G127" s="68" t="s">
        <v>155</v>
      </c>
      <c r="H127" s="69">
        <f t="shared" si="13"/>
        <v>50</v>
      </c>
      <c r="I127" s="69">
        <f t="shared" si="13"/>
        <v>0</v>
      </c>
      <c r="J127" s="69">
        <f t="shared" si="9"/>
        <v>0</v>
      </c>
    </row>
    <row r="128" spans="1:10" ht="15" customHeight="1">
      <c r="A128" s="66"/>
      <c r="B128" s="66" t="s">
        <v>297</v>
      </c>
      <c r="C128" s="67">
        <v>992</v>
      </c>
      <c r="D128" s="68" t="s">
        <v>119</v>
      </c>
      <c r="E128" s="68" t="s">
        <v>119</v>
      </c>
      <c r="F128" s="68" t="s">
        <v>298</v>
      </c>
      <c r="G128" s="68" t="s">
        <v>155</v>
      </c>
      <c r="H128" s="69">
        <f t="shared" si="13"/>
        <v>50</v>
      </c>
      <c r="I128" s="69">
        <f t="shared" si="13"/>
        <v>0</v>
      </c>
      <c r="J128" s="69">
        <f t="shared" si="9"/>
        <v>0</v>
      </c>
    </row>
    <row r="129" spans="1:10" ht="30" customHeight="1">
      <c r="A129" s="66"/>
      <c r="B129" s="66" t="s">
        <v>299</v>
      </c>
      <c r="C129" s="67">
        <v>992</v>
      </c>
      <c r="D129" s="68" t="s">
        <v>119</v>
      </c>
      <c r="E129" s="68" t="s">
        <v>119</v>
      </c>
      <c r="F129" s="68" t="s">
        <v>300</v>
      </c>
      <c r="G129" s="68" t="s">
        <v>155</v>
      </c>
      <c r="H129" s="69">
        <f t="shared" si="13"/>
        <v>50</v>
      </c>
      <c r="I129" s="69">
        <f t="shared" si="13"/>
        <v>0</v>
      </c>
      <c r="J129" s="69">
        <f t="shared" si="9"/>
        <v>0</v>
      </c>
    </row>
    <row r="130" spans="1:10" ht="94.5" customHeight="1">
      <c r="A130" s="66"/>
      <c r="B130" s="66" t="s">
        <v>162</v>
      </c>
      <c r="C130" s="67">
        <v>992</v>
      </c>
      <c r="D130" s="68" t="s">
        <v>119</v>
      </c>
      <c r="E130" s="68" t="s">
        <v>119</v>
      </c>
      <c r="F130" s="68" t="s">
        <v>300</v>
      </c>
      <c r="G130" s="68" t="s">
        <v>163</v>
      </c>
      <c r="H130" s="69">
        <v>50</v>
      </c>
      <c r="I130" s="69">
        <v>0</v>
      </c>
      <c r="J130" s="69">
        <f t="shared" si="9"/>
        <v>0</v>
      </c>
    </row>
    <row r="131" spans="1:10" ht="15.75" customHeight="1">
      <c r="A131" s="62" t="s">
        <v>121</v>
      </c>
      <c r="B131" s="62" t="s">
        <v>301</v>
      </c>
      <c r="C131" s="63">
        <v>992</v>
      </c>
      <c r="D131" s="64" t="s">
        <v>123</v>
      </c>
      <c r="E131" s="64" t="s">
        <v>88</v>
      </c>
      <c r="F131" s="64" t="s">
        <v>154</v>
      </c>
      <c r="G131" s="64" t="s">
        <v>155</v>
      </c>
      <c r="H131" s="65">
        <f aca="true" t="shared" si="14" ref="H131:I133">H132</f>
        <v>8786.999999999998</v>
      </c>
      <c r="I131" s="65">
        <f t="shared" si="14"/>
        <v>1913.4600000000003</v>
      </c>
      <c r="J131" s="65">
        <f t="shared" si="9"/>
        <v>21.77603277569137</v>
      </c>
    </row>
    <row r="132" spans="1:10" ht="15.75" customHeight="1">
      <c r="A132" s="66"/>
      <c r="B132" s="62" t="s">
        <v>124</v>
      </c>
      <c r="C132" s="63">
        <v>992</v>
      </c>
      <c r="D132" s="64" t="s">
        <v>123</v>
      </c>
      <c r="E132" s="64" t="s">
        <v>87</v>
      </c>
      <c r="F132" s="64" t="s">
        <v>154</v>
      </c>
      <c r="G132" s="64" t="s">
        <v>155</v>
      </c>
      <c r="H132" s="65">
        <f t="shared" si="14"/>
        <v>8786.999999999998</v>
      </c>
      <c r="I132" s="65">
        <f t="shared" si="14"/>
        <v>1913.4600000000003</v>
      </c>
      <c r="J132" s="65">
        <f t="shared" si="9"/>
        <v>21.77603277569137</v>
      </c>
    </row>
    <row r="133" spans="1:10" ht="30.75" customHeight="1">
      <c r="A133" s="66"/>
      <c r="B133" s="66" t="s">
        <v>302</v>
      </c>
      <c r="C133" s="67">
        <v>992</v>
      </c>
      <c r="D133" s="68" t="s">
        <v>123</v>
      </c>
      <c r="E133" s="68" t="s">
        <v>87</v>
      </c>
      <c r="F133" s="68" t="s">
        <v>303</v>
      </c>
      <c r="G133" s="68" t="s">
        <v>155</v>
      </c>
      <c r="H133" s="69">
        <f t="shared" si="14"/>
        <v>8786.999999999998</v>
      </c>
      <c r="I133" s="69">
        <f t="shared" si="14"/>
        <v>1913.4600000000003</v>
      </c>
      <c r="J133" s="69">
        <f t="shared" si="9"/>
        <v>21.77603277569137</v>
      </c>
    </row>
    <row r="134" spans="1:10" ht="30.75" customHeight="1">
      <c r="A134" s="66"/>
      <c r="B134" s="66" t="s">
        <v>304</v>
      </c>
      <c r="C134" s="67">
        <v>992</v>
      </c>
      <c r="D134" s="68" t="s">
        <v>123</v>
      </c>
      <c r="E134" s="68" t="s">
        <v>87</v>
      </c>
      <c r="F134" s="68" t="s">
        <v>305</v>
      </c>
      <c r="G134" s="68" t="s">
        <v>155</v>
      </c>
      <c r="H134" s="69">
        <f>H135+H140+H147+H150</f>
        <v>8786.999999999998</v>
      </c>
      <c r="I134" s="69">
        <f>I135+I140+I147+I150</f>
        <v>1913.4600000000003</v>
      </c>
      <c r="J134" s="69">
        <f t="shared" si="9"/>
        <v>21.77603277569137</v>
      </c>
    </row>
    <row r="135" spans="1:10" ht="60.75" customHeight="1">
      <c r="A135" s="66"/>
      <c r="B135" s="66" t="s">
        <v>306</v>
      </c>
      <c r="C135" s="67">
        <v>992</v>
      </c>
      <c r="D135" s="68" t="s">
        <v>123</v>
      </c>
      <c r="E135" s="68" t="s">
        <v>87</v>
      </c>
      <c r="F135" s="68" t="s">
        <v>307</v>
      </c>
      <c r="G135" s="68" t="s">
        <v>155</v>
      </c>
      <c r="H135" s="69">
        <f>H136</f>
        <v>3706.5999999999995</v>
      </c>
      <c r="I135" s="70">
        <f>I136</f>
        <v>1254.14</v>
      </c>
      <c r="J135" s="69">
        <f t="shared" si="9"/>
        <v>33.83532077915071</v>
      </c>
    </row>
    <row r="136" spans="1:10" ht="30.75" customHeight="1">
      <c r="A136" s="66"/>
      <c r="B136" s="66" t="s">
        <v>211</v>
      </c>
      <c r="C136" s="67">
        <v>992</v>
      </c>
      <c r="D136" s="68" t="s">
        <v>123</v>
      </c>
      <c r="E136" s="68" t="s">
        <v>87</v>
      </c>
      <c r="F136" s="68" t="s">
        <v>308</v>
      </c>
      <c r="G136" s="68" t="s">
        <v>155</v>
      </c>
      <c r="H136" s="69">
        <f>SUM(H137:H139)</f>
        <v>3706.5999999999995</v>
      </c>
      <c r="I136" s="70">
        <f>SUM(I137:I139)</f>
        <v>1254.14</v>
      </c>
      <c r="J136" s="69">
        <f t="shared" si="9"/>
        <v>33.83532077915071</v>
      </c>
    </row>
    <row r="137" spans="1:10" ht="90.75" customHeight="1">
      <c r="A137" s="66"/>
      <c r="B137" s="66" t="s">
        <v>162</v>
      </c>
      <c r="C137" s="67">
        <v>992</v>
      </c>
      <c r="D137" s="68" t="s">
        <v>123</v>
      </c>
      <c r="E137" s="68" t="s">
        <v>87</v>
      </c>
      <c r="F137" s="68" t="s">
        <v>308</v>
      </c>
      <c r="G137" s="68" t="s">
        <v>163</v>
      </c>
      <c r="H137" s="69">
        <f>4151.2-1328.3</f>
        <v>2822.8999999999996</v>
      </c>
      <c r="I137" s="69">
        <v>973.1</v>
      </c>
      <c r="J137" s="69">
        <f t="shared" si="9"/>
        <v>34.4716426370045</v>
      </c>
    </row>
    <row r="138" spans="1:10" ht="46.5" customHeight="1">
      <c r="A138" s="66"/>
      <c r="B138" s="66" t="s">
        <v>169</v>
      </c>
      <c r="C138" s="67">
        <v>992</v>
      </c>
      <c r="D138" s="68" t="s">
        <v>123</v>
      </c>
      <c r="E138" s="68" t="s">
        <v>87</v>
      </c>
      <c r="F138" s="68" t="s">
        <v>308</v>
      </c>
      <c r="G138" s="68" t="s">
        <v>170</v>
      </c>
      <c r="H138" s="69">
        <f>303.3+(14.4+314.6)+(201+17.5+7.9)</f>
        <v>858.6999999999999</v>
      </c>
      <c r="I138" s="69">
        <v>275.8</v>
      </c>
      <c r="J138" s="69">
        <f t="shared" si="9"/>
        <v>32.11831838826133</v>
      </c>
    </row>
    <row r="139" spans="1:10" ht="13.5" customHeight="1">
      <c r="A139" s="66"/>
      <c r="B139" s="66" t="s">
        <v>171</v>
      </c>
      <c r="C139" s="67">
        <v>992</v>
      </c>
      <c r="D139" s="68" t="s">
        <v>123</v>
      </c>
      <c r="E139" s="68" t="s">
        <v>87</v>
      </c>
      <c r="F139" s="68" t="s">
        <v>308</v>
      </c>
      <c r="G139" s="68" t="s">
        <v>172</v>
      </c>
      <c r="H139" s="69">
        <v>25</v>
      </c>
      <c r="I139" s="70">
        <v>5.24</v>
      </c>
      <c r="J139" s="69">
        <f aca="true" t="shared" si="15" ref="J139:J178">I139/H139*100</f>
        <v>20.96</v>
      </c>
    </row>
    <row r="140" spans="1:10" ht="15" customHeight="1">
      <c r="A140" s="66"/>
      <c r="B140" s="66" t="s">
        <v>309</v>
      </c>
      <c r="C140" s="67">
        <v>992</v>
      </c>
      <c r="D140" s="68" t="s">
        <v>123</v>
      </c>
      <c r="E140" s="68" t="s">
        <v>87</v>
      </c>
      <c r="F140" s="68" t="s">
        <v>310</v>
      </c>
      <c r="G140" s="68" t="s">
        <v>155</v>
      </c>
      <c r="H140" s="69">
        <f>H141+H144</f>
        <v>4561.299999999999</v>
      </c>
      <c r="I140" s="69">
        <f>I141+I144</f>
        <v>442.12</v>
      </c>
      <c r="J140" s="69">
        <f t="shared" si="15"/>
        <v>9.692850722381777</v>
      </c>
    </row>
    <row r="141" spans="1:10" ht="60" customHeight="1">
      <c r="A141" s="66"/>
      <c r="B141" s="66" t="s">
        <v>311</v>
      </c>
      <c r="C141" s="67">
        <v>992</v>
      </c>
      <c r="D141" s="68" t="s">
        <v>123</v>
      </c>
      <c r="E141" s="68" t="s">
        <v>87</v>
      </c>
      <c r="F141" s="68" t="s">
        <v>312</v>
      </c>
      <c r="G141" s="68" t="s">
        <v>155</v>
      </c>
      <c r="H141" s="69">
        <f>SUM(H142:H143)</f>
        <v>2715.2999999999997</v>
      </c>
      <c r="I141" s="69">
        <f>SUM(I142:I143)</f>
        <v>408.31</v>
      </c>
      <c r="J141" s="69">
        <f t="shared" si="15"/>
        <v>15.037380768239238</v>
      </c>
    </row>
    <row r="142" spans="1:10" ht="94.5" customHeight="1">
      <c r="A142" s="66"/>
      <c r="B142" s="66" t="s">
        <v>162</v>
      </c>
      <c r="C142" s="67">
        <v>992</v>
      </c>
      <c r="D142" s="68" t="s">
        <v>123</v>
      </c>
      <c r="E142" s="68" t="s">
        <v>87</v>
      </c>
      <c r="F142" s="68" t="s">
        <v>312</v>
      </c>
      <c r="G142" s="68" t="s">
        <v>163</v>
      </c>
      <c r="H142" s="69">
        <f>1150.9+964.3</f>
        <v>2115.2</v>
      </c>
      <c r="I142" s="70">
        <v>408.31</v>
      </c>
      <c r="J142" s="69">
        <f t="shared" si="15"/>
        <v>19.303611951588504</v>
      </c>
    </row>
    <row r="143" spans="1:10" ht="16.5" customHeight="1">
      <c r="A143" s="66"/>
      <c r="B143" s="66" t="s">
        <v>185</v>
      </c>
      <c r="C143" s="67">
        <v>992</v>
      </c>
      <c r="D143" s="68" t="s">
        <v>123</v>
      </c>
      <c r="E143" s="68" t="s">
        <v>87</v>
      </c>
      <c r="F143" s="72" t="s">
        <v>312</v>
      </c>
      <c r="G143" s="73" t="s">
        <v>186</v>
      </c>
      <c r="H143" s="74">
        <f>328.1+272</f>
        <v>600.1</v>
      </c>
      <c r="I143" s="74">
        <v>0</v>
      </c>
      <c r="J143" s="74">
        <f t="shared" si="15"/>
        <v>0</v>
      </c>
    </row>
    <row r="144" spans="1:10" ht="61.5" customHeight="1">
      <c r="A144" s="66"/>
      <c r="B144" s="66" t="s">
        <v>311</v>
      </c>
      <c r="C144" s="67">
        <v>992</v>
      </c>
      <c r="D144" s="68" t="s">
        <v>123</v>
      </c>
      <c r="E144" s="68" t="s">
        <v>87</v>
      </c>
      <c r="F144" s="68" t="s">
        <v>313</v>
      </c>
      <c r="G144" s="68" t="s">
        <v>155</v>
      </c>
      <c r="H144" s="69">
        <f>SUM(H145:H146)</f>
        <v>1846</v>
      </c>
      <c r="I144" s="69">
        <f>SUM(I145:I146)</f>
        <v>33.81</v>
      </c>
      <c r="J144" s="69">
        <f t="shared" si="15"/>
        <v>1.8315276273022751</v>
      </c>
    </row>
    <row r="145" spans="1:10" ht="90" customHeight="1">
      <c r="A145" s="66"/>
      <c r="B145" s="66" t="s">
        <v>162</v>
      </c>
      <c r="C145" s="67">
        <v>992</v>
      </c>
      <c r="D145" s="68" t="s">
        <v>123</v>
      </c>
      <c r="E145" s="68" t="s">
        <v>87</v>
      </c>
      <c r="F145" s="68" t="s">
        <v>313</v>
      </c>
      <c r="G145" s="68" t="s">
        <v>163</v>
      </c>
      <c r="H145" s="69">
        <f>77.8+50.8+(1020.2+308.1)</f>
        <v>1456.9</v>
      </c>
      <c r="I145" s="70">
        <v>33.81</v>
      </c>
      <c r="J145" s="69">
        <f t="shared" si="15"/>
        <v>2.3206808977966915</v>
      </c>
    </row>
    <row r="146" spans="1:10" ht="16.5" customHeight="1">
      <c r="A146" s="66"/>
      <c r="B146" s="66" t="s">
        <v>185</v>
      </c>
      <c r="C146" s="67">
        <v>992</v>
      </c>
      <c r="D146" s="68" t="s">
        <v>123</v>
      </c>
      <c r="E146" s="68" t="s">
        <v>87</v>
      </c>
      <c r="F146" s="72" t="s">
        <v>313</v>
      </c>
      <c r="G146" s="73" t="s">
        <v>186</v>
      </c>
      <c r="H146" s="74">
        <f>14.4+374.7</f>
        <v>389.09999999999997</v>
      </c>
      <c r="I146" s="74">
        <v>0</v>
      </c>
      <c r="J146" s="74">
        <f t="shared" si="15"/>
        <v>0</v>
      </c>
    </row>
    <row r="147" spans="1:10" ht="30" customHeight="1">
      <c r="A147" s="66"/>
      <c r="B147" s="66" t="s">
        <v>314</v>
      </c>
      <c r="C147" s="67">
        <v>992</v>
      </c>
      <c r="D147" s="68" t="s">
        <v>123</v>
      </c>
      <c r="E147" s="68" t="s">
        <v>87</v>
      </c>
      <c r="F147" s="72" t="s">
        <v>315</v>
      </c>
      <c r="G147" s="68" t="s">
        <v>155</v>
      </c>
      <c r="H147" s="69">
        <f>H148</f>
        <v>25</v>
      </c>
      <c r="I147" s="69">
        <f>I148</f>
        <v>0</v>
      </c>
      <c r="J147" s="69">
        <f t="shared" si="15"/>
        <v>0</v>
      </c>
    </row>
    <row r="148" spans="1:10" ht="44.25" customHeight="1">
      <c r="A148" s="66"/>
      <c r="B148" s="66" t="s">
        <v>316</v>
      </c>
      <c r="C148" s="67">
        <v>992</v>
      </c>
      <c r="D148" s="68" t="s">
        <v>123</v>
      </c>
      <c r="E148" s="68" t="s">
        <v>87</v>
      </c>
      <c r="F148" s="72" t="s">
        <v>317</v>
      </c>
      <c r="G148" s="68" t="s">
        <v>155</v>
      </c>
      <c r="H148" s="69">
        <f>H149</f>
        <v>25</v>
      </c>
      <c r="I148" s="69">
        <f>I149</f>
        <v>0</v>
      </c>
      <c r="J148" s="69">
        <f t="shared" si="15"/>
        <v>0</v>
      </c>
    </row>
    <row r="149" spans="1:10" ht="45.75" customHeight="1">
      <c r="A149" s="66"/>
      <c r="B149" s="66" t="s">
        <v>169</v>
      </c>
      <c r="C149" s="67">
        <v>992</v>
      </c>
      <c r="D149" s="68" t="s">
        <v>123</v>
      </c>
      <c r="E149" s="68" t="s">
        <v>87</v>
      </c>
      <c r="F149" s="72" t="s">
        <v>317</v>
      </c>
      <c r="G149" s="68" t="s">
        <v>170</v>
      </c>
      <c r="H149" s="69">
        <v>25</v>
      </c>
      <c r="I149" s="69">
        <v>0</v>
      </c>
      <c r="J149" s="69">
        <f t="shared" si="15"/>
        <v>0</v>
      </c>
    </row>
    <row r="150" spans="1:10" ht="30" customHeight="1">
      <c r="A150" s="66"/>
      <c r="B150" s="75" t="s">
        <v>318</v>
      </c>
      <c r="C150" s="67">
        <v>992</v>
      </c>
      <c r="D150" s="68" t="s">
        <v>123</v>
      </c>
      <c r="E150" s="68" t="s">
        <v>87</v>
      </c>
      <c r="F150" s="72" t="s">
        <v>319</v>
      </c>
      <c r="G150" s="73" t="s">
        <v>155</v>
      </c>
      <c r="H150" s="74">
        <f>H151</f>
        <v>494.1000000000001</v>
      </c>
      <c r="I150" s="74">
        <f>I151</f>
        <v>217.20000000000002</v>
      </c>
      <c r="J150" s="74">
        <f t="shared" si="15"/>
        <v>43.95871281117182</v>
      </c>
    </row>
    <row r="151" spans="1:10" ht="104.25" customHeight="1">
      <c r="A151" s="66"/>
      <c r="B151" s="75" t="s">
        <v>320</v>
      </c>
      <c r="C151" s="67">
        <v>992</v>
      </c>
      <c r="D151" s="68" t="s">
        <v>123</v>
      </c>
      <c r="E151" s="68" t="s">
        <v>87</v>
      </c>
      <c r="F151" s="72" t="s">
        <v>321</v>
      </c>
      <c r="G151" s="73" t="s">
        <v>155</v>
      </c>
      <c r="H151" s="74">
        <f>H152</f>
        <v>494.1000000000001</v>
      </c>
      <c r="I151" s="74">
        <f>I152</f>
        <v>217.20000000000002</v>
      </c>
      <c r="J151" s="74">
        <f t="shared" si="15"/>
        <v>43.95871281117182</v>
      </c>
    </row>
    <row r="152" spans="1:10" ht="15.75" customHeight="1">
      <c r="A152" s="66"/>
      <c r="B152" s="66" t="s">
        <v>185</v>
      </c>
      <c r="C152" s="67">
        <v>992</v>
      </c>
      <c r="D152" s="68" t="s">
        <v>123</v>
      </c>
      <c r="E152" s="68" t="s">
        <v>87</v>
      </c>
      <c r="F152" s="72" t="s">
        <v>321</v>
      </c>
      <c r="G152" s="73" t="s">
        <v>186</v>
      </c>
      <c r="H152" s="74">
        <f>883.2-14.4-374.7</f>
        <v>494.1000000000001</v>
      </c>
      <c r="I152" s="74">
        <v>217.2</v>
      </c>
      <c r="J152" s="74">
        <f t="shared" si="15"/>
        <v>43.95871281117182</v>
      </c>
    </row>
    <row r="153" spans="1:10" ht="15.75" customHeight="1">
      <c r="A153" s="62" t="s">
        <v>125</v>
      </c>
      <c r="B153" s="62" t="s">
        <v>126</v>
      </c>
      <c r="C153" s="63">
        <v>992</v>
      </c>
      <c r="D153" s="63">
        <v>10</v>
      </c>
      <c r="E153" s="64" t="s">
        <v>88</v>
      </c>
      <c r="F153" s="76" t="s">
        <v>154</v>
      </c>
      <c r="G153" s="64" t="s">
        <v>155</v>
      </c>
      <c r="H153" s="65">
        <f>SUM(H154,H160)</f>
        <v>102</v>
      </c>
      <c r="I153" s="65">
        <f>SUM(I154,I160)</f>
        <v>18.3</v>
      </c>
      <c r="J153" s="65">
        <f t="shared" si="15"/>
        <v>17.941176470588236</v>
      </c>
    </row>
    <row r="154" spans="1:10" ht="15.75" customHeight="1">
      <c r="A154" s="66"/>
      <c r="B154" s="62" t="s">
        <v>127</v>
      </c>
      <c r="C154" s="63">
        <v>992</v>
      </c>
      <c r="D154" s="63">
        <v>10</v>
      </c>
      <c r="E154" s="64" t="s">
        <v>87</v>
      </c>
      <c r="F154" s="76" t="s">
        <v>154</v>
      </c>
      <c r="G154" s="64" t="s">
        <v>155</v>
      </c>
      <c r="H154" s="65">
        <f>H158</f>
        <v>74</v>
      </c>
      <c r="I154" s="65">
        <f>I158</f>
        <v>18.3</v>
      </c>
      <c r="J154" s="65">
        <f t="shared" si="15"/>
        <v>24.72972972972973</v>
      </c>
    </row>
    <row r="155" spans="1:10" ht="45.75" customHeight="1">
      <c r="A155" s="66"/>
      <c r="B155" s="66" t="s">
        <v>191</v>
      </c>
      <c r="C155" s="67">
        <v>992</v>
      </c>
      <c r="D155" s="67">
        <v>10</v>
      </c>
      <c r="E155" s="68" t="s">
        <v>87</v>
      </c>
      <c r="F155" s="77" t="s">
        <v>192</v>
      </c>
      <c r="G155" s="71" t="s">
        <v>155</v>
      </c>
      <c r="H155" s="69">
        <f>H157</f>
        <v>74</v>
      </c>
      <c r="I155" s="69">
        <f>I157</f>
        <v>18.3</v>
      </c>
      <c r="J155" s="69">
        <f t="shared" si="15"/>
        <v>24.72972972972973</v>
      </c>
    </row>
    <row r="156" spans="1:10" ht="30.75" customHeight="1">
      <c r="A156" s="66"/>
      <c r="B156" s="66" t="s">
        <v>193</v>
      </c>
      <c r="C156" s="67">
        <v>992</v>
      </c>
      <c r="D156" s="67">
        <v>10</v>
      </c>
      <c r="E156" s="68" t="s">
        <v>87</v>
      </c>
      <c r="F156" s="77" t="s">
        <v>194</v>
      </c>
      <c r="G156" s="71" t="s">
        <v>155</v>
      </c>
      <c r="H156" s="69">
        <f>H158</f>
        <v>74</v>
      </c>
      <c r="I156" s="69">
        <f>I158</f>
        <v>18.3</v>
      </c>
      <c r="J156" s="69">
        <f t="shared" si="15"/>
        <v>24.72972972972973</v>
      </c>
    </row>
    <row r="157" spans="1:10" ht="74.25" customHeight="1">
      <c r="A157" s="66"/>
      <c r="B157" s="78" t="s">
        <v>322</v>
      </c>
      <c r="C157" s="67">
        <v>992</v>
      </c>
      <c r="D157" s="67">
        <v>10</v>
      </c>
      <c r="E157" s="68" t="s">
        <v>87</v>
      </c>
      <c r="F157" s="77" t="s">
        <v>323</v>
      </c>
      <c r="G157" s="71" t="s">
        <v>155</v>
      </c>
      <c r="H157" s="69">
        <f>H158</f>
        <v>74</v>
      </c>
      <c r="I157" s="69">
        <f>I158</f>
        <v>18.3</v>
      </c>
      <c r="J157" s="69">
        <f t="shared" si="15"/>
        <v>24.72972972972973</v>
      </c>
    </row>
    <row r="158" spans="1:10" ht="77.25" customHeight="1">
      <c r="A158" s="66"/>
      <c r="B158" s="78" t="s">
        <v>324</v>
      </c>
      <c r="C158" s="67">
        <v>992</v>
      </c>
      <c r="D158" s="67">
        <v>10</v>
      </c>
      <c r="E158" s="68" t="s">
        <v>87</v>
      </c>
      <c r="F158" s="77" t="s">
        <v>325</v>
      </c>
      <c r="G158" s="71" t="s">
        <v>155</v>
      </c>
      <c r="H158" s="69">
        <f>H159</f>
        <v>74</v>
      </c>
      <c r="I158" s="69">
        <f>I159</f>
        <v>18.3</v>
      </c>
      <c r="J158" s="69">
        <f t="shared" si="15"/>
        <v>24.72972972972973</v>
      </c>
    </row>
    <row r="159" spans="1:10" ht="29.25" customHeight="1">
      <c r="A159" s="66"/>
      <c r="B159" s="66" t="s">
        <v>199</v>
      </c>
      <c r="C159" s="67">
        <v>992</v>
      </c>
      <c r="D159" s="67">
        <v>10</v>
      </c>
      <c r="E159" s="68" t="s">
        <v>87</v>
      </c>
      <c r="F159" s="77" t="s">
        <v>325</v>
      </c>
      <c r="G159" s="71" t="s">
        <v>200</v>
      </c>
      <c r="H159" s="69">
        <v>74</v>
      </c>
      <c r="I159" s="69">
        <v>18.3</v>
      </c>
      <c r="J159" s="69">
        <f t="shared" si="15"/>
        <v>24.72972972972973</v>
      </c>
    </row>
    <row r="160" spans="1:10" ht="15" customHeight="1">
      <c r="A160" s="62"/>
      <c r="B160" s="62" t="s">
        <v>128</v>
      </c>
      <c r="C160" s="63">
        <v>992</v>
      </c>
      <c r="D160" s="63">
        <v>10</v>
      </c>
      <c r="E160" s="64" t="s">
        <v>102</v>
      </c>
      <c r="F160" s="76" t="s">
        <v>154</v>
      </c>
      <c r="G160" s="64" t="s">
        <v>155</v>
      </c>
      <c r="H160" s="65">
        <f>H163</f>
        <v>28</v>
      </c>
      <c r="I160" s="65">
        <f>I163</f>
        <v>0</v>
      </c>
      <c r="J160" s="65">
        <f t="shared" si="15"/>
        <v>0</v>
      </c>
    </row>
    <row r="161" spans="1:10" ht="45.75" customHeight="1">
      <c r="A161" s="66"/>
      <c r="B161" s="66" t="s">
        <v>191</v>
      </c>
      <c r="C161" s="67">
        <v>992</v>
      </c>
      <c r="D161" s="67">
        <v>10</v>
      </c>
      <c r="E161" s="68" t="s">
        <v>102</v>
      </c>
      <c r="F161" s="67" t="s">
        <v>192</v>
      </c>
      <c r="G161" s="68" t="s">
        <v>155</v>
      </c>
      <c r="H161" s="69">
        <f aca="true" t="shared" si="16" ref="H161:I164">H162</f>
        <v>28</v>
      </c>
      <c r="I161" s="69">
        <f t="shared" si="16"/>
        <v>0</v>
      </c>
      <c r="J161" s="69">
        <f t="shared" si="15"/>
        <v>0</v>
      </c>
    </row>
    <row r="162" spans="1:10" ht="30.75" customHeight="1">
      <c r="A162" s="66"/>
      <c r="B162" s="66" t="s">
        <v>193</v>
      </c>
      <c r="C162" s="67">
        <v>992</v>
      </c>
      <c r="D162" s="67">
        <v>10</v>
      </c>
      <c r="E162" s="68" t="s">
        <v>102</v>
      </c>
      <c r="F162" s="67" t="s">
        <v>194</v>
      </c>
      <c r="G162" s="68" t="s">
        <v>155</v>
      </c>
      <c r="H162" s="69">
        <f t="shared" si="16"/>
        <v>28</v>
      </c>
      <c r="I162" s="69">
        <f t="shared" si="16"/>
        <v>0</v>
      </c>
      <c r="J162" s="69">
        <f t="shared" si="15"/>
        <v>0</v>
      </c>
    </row>
    <row r="163" spans="1:10" ht="46.5" customHeight="1">
      <c r="A163" s="66"/>
      <c r="B163" s="66" t="s">
        <v>195</v>
      </c>
      <c r="C163" s="67">
        <v>992</v>
      </c>
      <c r="D163" s="67">
        <v>10</v>
      </c>
      <c r="E163" s="68" t="s">
        <v>102</v>
      </c>
      <c r="F163" s="67" t="s">
        <v>196</v>
      </c>
      <c r="G163" s="68" t="s">
        <v>155</v>
      </c>
      <c r="H163" s="69">
        <f t="shared" si="16"/>
        <v>28</v>
      </c>
      <c r="I163" s="69">
        <f t="shared" si="16"/>
        <v>0</v>
      </c>
      <c r="J163" s="69">
        <f t="shared" si="15"/>
        <v>0</v>
      </c>
    </row>
    <row r="164" spans="1:10" ht="44.25" customHeight="1">
      <c r="A164" s="66"/>
      <c r="B164" s="66" t="s">
        <v>326</v>
      </c>
      <c r="C164" s="67">
        <v>992</v>
      </c>
      <c r="D164" s="67">
        <v>10</v>
      </c>
      <c r="E164" s="68" t="s">
        <v>102</v>
      </c>
      <c r="F164" s="67" t="s">
        <v>327</v>
      </c>
      <c r="G164" s="68" t="s">
        <v>155</v>
      </c>
      <c r="H164" s="69">
        <f t="shared" si="16"/>
        <v>28</v>
      </c>
      <c r="I164" s="69">
        <f t="shared" si="16"/>
        <v>0</v>
      </c>
      <c r="J164" s="69">
        <f t="shared" si="15"/>
        <v>0</v>
      </c>
    </row>
    <row r="165" spans="1:10" ht="29.25" customHeight="1">
      <c r="A165" s="66"/>
      <c r="B165" s="66" t="s">
        <v>199</v>
      </c>
      <c r="C165" s="67">
        <v>992</v>
      </c>
      <c r="D165" s="67">
        <v>10</v>
      </c>
      <c r="E165" s="68" t="s">
        <v>102</v>
      </c>
      <c r="F165" s="67" t="s">
        <v>327</v>
      </c>
      <c r="G165" s="68" t="s">
        <v>200</v>
      </c>
      <c r="H165" s="69">
        <v>28</v>
      </c>
      <c r="I165" s="69">
        <v>0</v>
      </c>
      <c r="J165" s="69">
        <f t="shared" si="15"/>
        <v>0</v>
      </c>
    </row>
    <row r="166" spans="1:10" ht="16.5" customHeight="1">
      <c r="A166" s="62" t="s">
        <v>129</v>
      </c>
      <c r="B166" s="62" t="s">
        <v>130</v>
      </c>
      <c r="C166" s="63">
        <v>992</v>
      </c>
      <c r="D166" s="64" t="s">
        <v>96</v>
      </c>
      <c r="E166" s="64" t="s">
        <v>88</v>
      </c>
      <c r="F166" s="76" t="s">
        <v>154</v>
      </c>
      <c r="G166" s="64" t="s">
        <v>155</v>
      </c>
      <c r="H166" s="65">
        <f aca="true" t="shared" si="17" ref="H166:I171">H167</f>
        <v>50</v>
      </c>
      <c r="I166" s="65">
        <f t="shared" si="17"/>
        <v>0</v>
      </c>
      <c r="J166" s="65">
        <f t="shared" si="15"/>
        <v>0</v>
      </c>
    </row>
    <row r="167" spans="1:10" ht="16.5" customHeight="1">
      <c r="A167" s="62"/>
      <c r="B167" s="79" t="s">
        <v>131</v>
      </c>
      <c r="C167" s="63">
        <v>992</v>
      </c>
      <c r="D167" s="64" t="s">
        <v>96</v>
      </c>
      <c r="E167" s="64" t="s">
        <v>87</v>
      </c>
      <c r="F167" s="76" t="s">
        <v>154</v>
      </c>
      <c r="G167" s="64" t="s">
        <v>155</v>
      </c>
      <c r="H167" s="65">
        <f t="shared" si="17"/>
        <v>50</v>
      </c>
      <c r="I167" s="65">
        <f t="shared" si="17"/>
        <v>0</v>
      </c>
      <c r="J167" s="65">
        <f t="shared" si="15"/>
        <v>0</v>
      </c>
    </row>
    <row r="168" spans="1:10" ht="46.5" customHeight="1">
      <c r="A168" s="62"/>
      <c r="B168" s="77" t="s">
        <v>328</v>
      </c>
      <c r="C168" s="67">
        <v>992</v>
      </c>
      <c r="D168" s="68" t="s">
        <v>96</v>
      </c>
      <c r="E168" s="68" t="s">
        <v>87</v>
      </c>
      <c r="F168" s="68" t="s">
        <v>329</v>
      </c>
      <c r="G168" s="68" t="s">
        <v>155</v>
      </c>
      <c r="H168" s="69">
        <f t="shared" si="17"/>
        <v>50</v>
      </c>
      <c r="I168" s="69">
        <f t="shared" si="17"/>
        <v>0</v>
      </c>
      <c r="J168" s="69">
        <f t="shared" si="15"/>
        <v>0</v>
      </c>
    </row>
    <row r="169" spans="1:10" ht="46.5" customHeight="1">
      <c r="A169" s="62"/>
      <c r="B169" s="77" t="s">
        <v>330</v>
      </c>
      <c r="C169" s="67">
        <v>992</v>
      </c>
      <c r="D169" s="68" t="s">
        <v>96</v>
      </c>
      <c r="E169" s="68" t="s">
        <v>87</v>
      </c>
      <c r="F169" s="68" t="s">
        <v>331</v>
      </c>
      <c r="G169" s="68" t="s">
        <v>155</v>
      </c>
      <c r="H169" s="69">
        <f t="shared" si="17"/>
        <v>50</v>
      </c>
      <c r="I169" s="69">
        <f t="shared" si="17"/>
        <v>0</v>
      </c>
      <c r="J169" s="69">
        <f t="shared" si="15"/>
        <v>0</v>
      </c>
    </row>
    <row r="170" spans="1:10" ht="45.75" customHeight="1">
      <c r="A170" s="62"/>
      <c r="B170" s="77" t="s">
        <v>332</v>
      </c>
      <c r="C170" s="67">
        <v>992</v>
      </c>
      <c r="D170" s="68" t="s">
        <v>96</v>
      </c>
      <c r="E170" s="68" t="s">
        <v>87</v>
      </c>
      <c r="F170" s="68" t="s">
        <v>333</v>
      </c>
      <c r="G170" s="68" t="s">
        <v>155</v>
      </c>
      <c r="H170" s="69">
        <f t="shared" si="17"/>
        <v>50</v>
      </c>
      <c r="I170" s="69">
        <f t="shared" si="17"/>
        <v>0</v>
      </c>
      <c r="J170" s="69">
        <f t="shared" si="15"/>
        <v>0</v>
      </c>
    </row>
    <row r="171" spans="1:10" ht="30.75" customHeight="1">
      <c r="A171" s="62"/>
      <c r="B171" s="66" t="s">
        <v>334</v>
      </c>
      <c r="C171" s="67">
        <v>992</v>
      </c>
      <c r="D171" s="68" t="s">
        <v>96</v>
      </c>
      <c r="E171" s="68" t="s">
        <v>87</v>
      </c>
      <c r="F171" s="68" t="s">
        <v>335</v>
      </c>
      <c r="G171" s="68" t="s">
        <v>155</v>
      </c>
      <c r="H171" s="69">
        <f t="shared" si="17"/>
        <v>50</v>
      </c>
      <c r="I171" s="69">
        <f t="shared" si="17"/>
        <v>0</v>
      </c>
      <c r="J171" s="69">
        <f t="shared" si="15"/>
        <v>0</v>
      </c>
    </row>
    <row r="172" spans="1:10" ht="45.75" customHeight="1">
      <c r="A172" s="62"/>
      <c r="B172" s="66" t="s">
        <v>169</v>
      </c>
      <c r="C172" s="67">
        <v>992</v>
      </c>
      <c r="D172" s="68" t="s">
        <v>96</v>
      </c>
      <c r="E172" s="68" t="s">
        <v>87</v>
      </c>
      <c r="F172" s="68" t="s">
        <v>335</v>
      </c>
      <c r="G172" s="68" t="s">
        <v>170</v>
      </c>
      <c r="H172" s="69">
        <v>50</v>
      </c>
      <c r="I172" s="69">
        <v>0</v>
      </c>
      <c r="J172" s="69">
        <f t="shared" si="15"/>
        <v>0</v>
      </c>
    </row>
    <row r="173" spans="1:10" ht="15.75" customHeight="1">
      <c r="A173" s="62" t="s">
        <v>132</v>
      </c>
      <c r="B173" s="62" t="s">
        <v>133</v>
      </c>
      <c r="C173" s="63">
        <v>992</v>
      </c>
      <c r="D173" s="64" t="s">
        <v>134</v>
      </c>
      <c r="E173" s="64" t="s">
        <v>88</v>
      </c>
      <c r="F173" s="76" t="s">
        <v>154</v>
      </c>
      <c r="G173" s="64" t="s">
        <v>155</v>
      </c>
      <c r="H173" s="65">
        <f aca="true" t="shared" si="18" ref="H173:I177">H174</f>
        <v>30</v>
      </c>
      <c r="I173" s="65">
        <f t="shared" si="18"/>
        <v>0</v>
      </c>
      <c r="J173" s="65">
        <f t="shared" si="15"/>
        <v>0</v>
      </c>
    </row>
    <row r="174" spans="1:10" ht="30" customHeight="1">
      <c r="A174" s="62"/>
      <c r="B174" s="79" t="s">
        <v>135</v>
      </c>
      <c r="C174" s="63">
        <v>992</v>
      </c>
      <c r="D174" s="64" t="s">
        <v>134</v>
      </c>
      <c r="E174" s="64" t="s">
        <v>92</v>
      </c>
      <c r="F174" s="76" t="s">
        <v>154</v>
      </c>
      <c r="G174" s="64" t="s">
        <v>155</v>
      </c>
      <c r="H174" s="65">
        <f t="shared" si="18"/>
        <v>30</v>
      </c>
      <c r="I174" s="65">
        <f t="shared" si="18"/>
        <v>0</v>
      </c>
      <c r="J174" s="65">
        <f t="shared" si="15"/>
        <v>0</v>
      </c>
    </row>
    <row r="175" spans="1:10" ht="29.25" customHeight="1">
      <c r="A175" s="62"/>
      <c r="B175" s="77" t="s">
        <v>164</v>
      </c>
      <c r="C175" s="67">
        <v>992</v>
      </c>
      <c r="D175" s="68" t="s">
        <v>134</v>
      </c>
      <c r="E175" s="68" t="s">
        <v>92</v>
      </c>
      <c r="F175" s="68" t="s">
        <v>165</v>
      </c>
      <c r="G175" s="68" t="s">
        <v>155</v>
      </c>
      <c r="H175" s="69">
        <f t="shared" si="18"/>
        <v>30</v>
      </c>
      <c r="I175" s="69">
        <f t="shared" si="18"/>
        <v>0</v>
      </c>
      <c r="J175" s="69">
        <f t="shared" si="15"/>
        <v>0</v>
      </c>
    </row>
    <row r="176" spans="1:10" ht="30" customHeight="1">
      <c r="A176" s="62"/>
      <c r="B176" s="77" t="s">
        <v>336</v>
      </c>
      <c r="C176" s="67">
        <v>992</v>
      </c>
      <c r="D176" s="68" t="s">
        <v>134</v>
      </c>
      <c r="E176" s="68" t="s">
        <v>92</v>
      </c>
      <c r="F176" s="68" t="s">
        <v>337</v>
      </c>
      <c r="G176" s="68" t="s">
        <v>155</v>
      </c>
      <c r="H176" s="69">
        <f t="shared" si="18"/>
        <v>30</v>
      </c>
      <c r="I176" s="69">
        <f t="shared" si="18"/>
        <v>0</v>
      </c>
      <c r="J176" s="69">
        <f t="shared" si="15"/>
        <v>0</v>
      </c>
    </row>
    <row r="177" spans="1:10" ht="60" customHeight="1">
      <c r="A177" s="62"/>
      <c r="B177" s="77" t="s">
        <v>338</v>
      </c>
      <c r="C177" s="67">
        <v>992</v>
      </c>
      <c r="D177" s="68" t="s">
        <v>134</v>
      </c>
      <c r="E177" s="68" t="s">
        <v>92</v>
      </c>
      <c r="F177" s="68" t="s">
        <v>339</v>
      </c>
      <c r="G177" s="68" t="s">
        <v>155</v>
      </c>
      <c r="H177" s="69">
        <f t="shared" si="18"/>
        <v>30</v>
      </c>
      <c r="I177" s="69">
        <f t="shared" si="18"/>
        <v>0</v>
      </c>
      <c r="J177" s="69">
        <f t="shared" si="15"/>
        <v>0</v>
      </c>
    </row>
    <row r="178" spans="1:10" ht="45.75" customHeight="1">
      <c r="A178" s="62"/>
      <c r="B178" s="66" t="s">
        <v>169</v>
      </c>
      <c r="C178" s="67">
        <v>992</v>
      </c>
      <c r="D178" s="68" t="s">
        <v>134</v>
      </c>
      <c r="E178" s="68" t="s">
        <v>92</v>
      </c>
      <c r="F178" s="68" t="s">
        <v>339</v>
      </c>
      <c r="G178" s="68" t="s">
        <v>170</v>
      </c>
      <c r="H178" s="69">
        <v>30</v>
      </c>
      <c r="I178" s="69">
        <v>0</v>
      </c>
      <c r="J178" s="69">
        <f t="shared" si="15"/>
        <v>0</v>
      </c>
    </row>
    <row r="181" spans="1:10" s="3" customFormat="1" ht="16.5">
      <c r="A181" s="29" t="s">
        <v>50</v>
      </c>
      <c r="B181" s="29"/>
      <c r="C181" s="29"/>
      <c r="D181" s="29"/>
      <c r="E181" s="29"/>
      <c r="F181" s="80"/>
      <c r="G181" s="29" t="s">
        <v>51</v>
      </c>
      <c r="H181" s="81"/>
      <c r="I181" s="29"/>
      <c r="J181" s="29"/>
    </row>
    <row r="182" spans="1:8" ht="15">
      <c r="A182" s="47"/>
      <c r="B182" s="47"/>
      <c r="C182" s="9"/>
      <c r="D182" s="9"/>
      <c r="E182" s="9"/>
      <c r="F182" s="82"/>
      <c r="G182" s="9"/>
      <c r="H182" s="10"/>
    </row>
  </sheetData>
  <mergeCells count="6">
    <mergeCell ref="F1:J1"/>
    <mergeCell ref="F2:J2"/>
    <mergeCell ref="F3:J3"/>
    <mergeCell ref="F4:J4"/>
    <mergeCell ref="F5:J5"/>
    <mergeCell ref="A7:J7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175">
      <selection activeCell="B135" sqref="B135"/>
    </sheetView>
  </sheetViews>
  <sheetFormatPr defaultColWidth="9.00390625" defaultRowHeight="12.75"/>
  <cols>
    <col min="1" max="1" width="3.75390625" style="1" customWidth="1"/>
    <col min="2" max="2" width="39.75390625" style="1" customWidth="1"/>
    <col min="3" max="3" width="4.375" style="1" customWidth="1"/>
    <col min="4" max="5" width="3.625" style="1" customWidth="1"/>
    <col min="6" max="6" width="14.25390625" style="52" customWidth="1"/>
    <col min="7" max="7" width="4.875" style="1" customWidth="1"/>
    <col min="8" max="9" width="8.125" style="1" customWidth="1"/>
    <col min="10" max="10" width="6.875" style="1" customWidth="1"/>
    <col min="11" max="16384" width="9.125" style="1" customWidth="1"/>
  </cols>
  <sheetData>
    <row r="1" spans="5:10" s="29" customFormat="1" ht="16.5">
      <c r="E1" s="30"/>
      <c r="F1" s="4" t="s">
        <v>340</v>
      </c>
      <c r="G1" s="4"/>
      <c r="H1" s="4"/>
      <c r="I1" s="4"/>
      <c r="J1" s="4"/>
    </row>
    <row r="2" spans="5:10" s="29" customFormat="1" ht="16.5">
      <c r="E2" s="30"/>
      <c r="F2" s="4" t="s">
        <v>1</v>
      </c>
      <c r="G2" s="4"/>
      <c r="H2" s="4"/>
      <c r="I2" s="4"/>
      <c r="J2" s="4"/>
    </row>
    <row r="3" spans="5:10" s="29" customFormat="1" ht="16.5">
      <c r="E3" s="30"/>
      <c r="F3" s="4" t="s">
        <v>2</v>
      </c>
      <c r="G3" s="4"/>
      <c r="H3" s="4"/>
      <c r="I3" s="4"/>
      <c r="J3" s="4"/>
    </row>
    <row r="4" spans="5:10" s="29" customFormat="1" ht="16.5">
      <c r="E4" s="30"/>
      <c r="F4" s="4" t="s">
        <v>3</v>
      </c>
      <c r="G4" s="4"/>
      <c r="H4" s="4"/>
      <c r="I4" s="4"/>
      <c r="J4" s="4"/>
    </row>
    <row r="5" spans="5:10" s="3" customFormat="1" ht="16.5">
      <c r="E5" s="53"/>
      <c r="F5" s="54" t="s">
        <v>4</v>
      </c>
      <c r="G5" s="54"/>
      <c r="H5" s="54"/>
      <c r="I5" s="54"/>
      <c r="J5" s="54"/>
    </row>
    <row r="6" spans="4:6" s="3" customFormat="1" ht="12" customHeight="1">
      <c r="D6" s="55"/>
      <c r="F6" s="56"/>
    </row>
    <row r="7" spans="1:10" s="3" customFormat="1" ht="29.25" customHeight="1">
      <c r="A7" s="8" t="s">
        <v>341</v>
      </c>
      <c r="B7" s="8"/>
      <c r="C7" s="8"/>
      <c r="D7" s="8"/>
      <c r="E7" s="8"/>
      <c r="F7" s="8"/>
      <c r="G7" s="8"/>
      <c r="H7" s="8"/>
      <c r="I7" s="8"/>
      <c r="J7" s="8"/>
    </row>
    <row r="8" spans="7:10" ht="15">
      <c r="G8" s="57"/>
      <c r="H8" s="57"/>
      <c r="J8" s="58" t="s">
        <v>79</v>
      </c>
    </row>
    <row r="9" spans="1:10" ht="48" customHeight="1">
      <c r="A9" s="40" t="s">
        <v>80</v>
      </c>
      <c r="B9" s="40" t="s">
        <v>81</v>
      </c>
      <c r="C9" s="40" t="s">
        <v>149</v>
      </c>
      <c r="D9" s="35" t="s">
        <v>150</v>
      </c>
      <c r="E9" s="35" t="s">
        <v>83</v>
      </c>
      <c r="F9" s="83" t="s">
        <v>151</v>
      </c>
      <c r="G9" s="35" t="s">
        <v>152</v>
      </c>
      <c r="H9" s="11" t="s">
        <v>55</v>
      </c>
      <c r="I9" s="11" t="s">
        <v>56</v>
      </c>
      <c r="J9" s="11" t="s">
        <v>11</v>
      </c>
    </row>
    <row r="10" spans="1:10" ht="28.5" customHeight="1">
      <c r="A10" s="62"/>
      <c r="B10" s="62" t="s">
        <v>153</v>
      </c>
      <c r="C10" s="63">
        <v>992</v>
      </c>
      <c r="D10" s="84" t="s">
        <v>88</v>
      </c>
      <c r="E10" s="64" t="s">
        <v>88</v>
      </c>
      <c r="F10" s="64" t="s">
        <v>154</v>
      </c>
      <c r="G10" s="64" t="s">
        <v>155</v>
      </c>
      <c r="H10" s="65">
        <f>SUM(H11,H59,H65,H78,H101,H125,H131,H166,H173,H153)</f>
        <v>20989.39967</v>
      </c>
      <c r="I10" s="65">
        <f>SUM(I11,I59,I65,I78,I101,I125,I131,I166,I173,I153)</f>
        <v>4119.450000000001</v>
      </c>
      <c r="J10" s="65">
        <f>I10/H10*100</f>
        <v>19.626335506336094</v>
      </c>
    </row>
    <row r="11" spans="1:10" ht="16.5" customHeight="1">
      <c r="A11" s="62" t="s">
        <v>85</v>
      </c>
      <c r="B11" s="62" t="s">
        <v>86</v>
      </c>
      <c r="C11" s="63">
        <v>992</v>
      </c>
      <c r="D11" s="84" t="s">
        <v>87</v>
      </c>
      <c r="E11" s="64" t="s">
        <v>88</v>
      </c>
      <c r="F11" s="64" t="s">
        <v>154</v>
      </c>
      <c r="G11" s="64" t="s">
        <v>155</v>
      </c>
      <c r="H11" s="65">
        <f>SUM(H12,H17,H39,H29,H34)</f>
        <v>6713.500000000001</v>
      </c>
      <c r="I11" s="65">
        <f>SUM(I12,I17,I39,I29,I34)</f>
        <v>1570.6299999999999</v>
      </c>
      <c r="J11" s="65">
        <f aca="true" t="shared" si="0" ref="J11:J74">I11/H11*100</f>
        <v>23.39509942652863</v>
      </c>
    </row>
    <row r="12" spans="1:10" ht="58.5" customHeight="1">
      <c r="A12" s="66"/>
      <c r="B12" s="62" t="s">
        <v>89</v>
      </c>
      <c r="C12" s="63">
        <v>992</v>
      </c>
      <c r="D12" s="84" t="s">
        <v>87</v>
      </c>
      <c r="E12" s="64" t="s">
        <v>90</v>
      </c>
      <c r="F12" s="64" t="s">
        <v>154</v>
      </c>
      <c r="G12" s="64" t="s">
        <v>155</v>
      </c>
      <c r="H12" s="65">
        <f aca="true" t="shared" si="1" ref="H12:I15">H13</f>
        <v>734.8000000000001</v>
      </c>
      <c r="I12" s="65">
        <f t="shared" si="1"/>
        <v>169.6</v>
      </c>
      <c r="J12" s="65">
        <f t="shared" si="0"/>
        <v>23.081110506260206</v>
      </c>
    </row>
    <row r="13" spans="1:10" ht="45.75" customHeight="1">
      <c r="A13" s="66"/>
      <c r="B13" s="66" t="s">
        <v>156</v>
      </c>
      <c r="C13" s="67">
        <v>992</v>
      </c>
      <c r="D13" s="85" t="s">
        <v>87</v>
      </c>
      <c r="E13" s="68" t="s">
        <v>90</v>
      </c>
      <c r="F13" s="68" t="s">
        <v>157</v>
      </c>
      <c r="G13" s="68" t="s">
        <v>155</v>
      </c>
      <c r="H13" s="69">
        <f t="shared" si="1"/>
        <v>734.8000000000001</v>
      </c>
      <c r="I13" s="69">
        <f t="shared" si="1"/>
        <v>169.6</v>
      </c>
      <c r="J13" s="69">
        <f t="shared" si="0"/>
        <v>23.081110506260206</v>
      </c>
    </row>
    <row r="14" spans="1:10" ht="15" customHeight="1">
      <c r="A14" s="66"/>
      <c r="B14" s="66" t="s">
        <v>158</v>
      </c>
      <c r="C14" s="67">
        <v>992</v>
      </c>
      <c r="D14" s="85" t="s">
        <v>87</v>
      </c>
      <c r="E14" s="68" t="s">
        <v>90</v>
      </c>
      <c r="F14" s="68" t="s">
        <v>159</v>
      </c>
      <c r="G14" s="68" t="s">
        <v>155</v>
      </c>
      <c r="H14" s="69">
        <f t="shared" si="1"/>
        <v>734.8000000000001</v>
      </c>
      <c r="I14" s="69">
        <f t="shared" si="1"/>
        <v>169.6</v>
      </c>
      <c r="J14" s="69">
        <f t="shared" si="0"/>
        <v>23.081110506260206</v>
      </c>
    </row>
    <row r="15" spans="1:10" ht="30.75" customHeight="1">
      <c r="A15" s="66"/>
      <c r="B15" s="66" t="s">
        <v>160</v>
      </c>
      <c r="C15" s="67">
        <v>992</v>
      </c>
      <c r="D15" s="85" t="s">
        <v>87</v>
      </c>
      <c r="E15" s="68" t="s">
        <v>90</v>
      </c>
      <c r="F15" s="68" t="s">
        <v>161</v>
      </c>
      <c r="G15" s="68" t="s">
        <v>155</v>
      </c>
      <c r="H15" s="69">
        <f t="shared" si="1"/>
        <v>734.8000000000001</v>
      </c>
      <c r="I15" s="69">
        <f t="shared" si="1"/>
        <v>169.6</v>
      </c>
      <c r="J15" s="69">
        <f t="shared" si="0"/>
        <v>23.081110506260206</v>
      </c>
    </row>
    <row r="16" spans="1:10" ht="90" customHeight="1">
      <c r="A16" s="66"/>
      <c r="B16" s="66" t="s">
        <v>162</v>
      </c>
      <c r="C16" s="67">
        <v>992</v>
      </c>
      <c r="D16" s="85" t="s">
        <v>87</v>
      </c>
      <c r="E16" s="68" t="s">
        <v>90</v>
      </c>
      <c r="F16" s="68" t="s">
        <v>161</v>
      </c>
      <c r="G16" s="68" t="s">
        <v>163</v>
      </c>
      <c r="H16" s="69">
        <v>734.8</v>
      </c>
      <c r="I16" s="69">
        <v>169.6</v>
      </c>
      <c r="J16" s="69">
        <f t="shared" si="0"/>
        <v>23.081110506260206</v>
      </c>
    </row>
    <row r="17" spans="1:10" ht="86.25" customHeight="1">
      <c r="A17" s="66"/>
      <c r="B17" s="62" t="s">
        <v>91</v>
      </c>
      <c r="C17" s="63">
        <v>992</v>
      </c>
      <c r="D17" s="84" t="s">
        <v>87</v>
      </c>
      <c r="E17" s="64" t="s">
        <v>92</v>
      </c>
      <c r="F17" s="64" t="s">
        <v>154</v>
      </c>
      <c r="G17" s="64" t="s">
        <v>155</v>
      </c>
      <c r="H17" s="65">
        <f>H18</f>
        <v>3524</v>
      </c>
      <c r="I17" s="65">
        <f>I18</f>
        <v>822.77</v>
      </c>
      <c r="J17" s="65">
        <f t="shared" si="0"/>
        <v>23.347616345062427</v>
      </c>
    </row>
    <row r="18" spans="1:10" ht="28.5" customHeight="1">
      <c r="A18" s="66"/>
      <c r="B18" s="66" t="s">
        <v>164</v>
      </c>
      <c r="C18" s="67">
        <v>992</v>
      </c>
      <c r="D18" s="85" t="s">
        <v>87</v>
      </c>
      <c r="E18" s="68" t="s">
        <v>92</v>
      </c>
      <c r="F18" s="68" t="s">
        <v>165</v>
      </c>
      <c r="G18" s="68" t="s">
        <v>155</v>
      </c>
      <c r="H18" s="69">
        <f>SUM(H19+H26)</f>
        <v>3524</v>
      </c>
      <c r="I18" s="69">
        <f>SUM(I19+I26)</f>
        <v>822.77</v>
      </c>
      <c r="J18" s="69">
        <f t="shared" si="0"/>
        <v>23.347616345062427</v>
      </c>
    </row>
    <row r="19" spans="1:10" ht="46.5" customHeight="1">
      <c r="A19" s="66"/>
      <c r="B19" s="66" t="s">
        <v>166</v>
      </c>
      <c r="C19" s="67">
        <v>992</v>
      </c>
      <c r="D19" s="85" t="s">
        <v>87</v>
      </c>
      <c r="E19" s="68" t="s">
        <v>92</v>
      </c>
      <c r="F19" s="68" t="s">
        <v>167</v>
      </c>
      <c r="G19" s="68" t="s">
        <v>155</v>
      </c>
      <c r="H19" s="69">
        <f>H20+H24</f>
        <v>3520.2</v>
      </c>
      <c r="I19" s="69">
        <f>I20+I24</f>
        <v>818.97</v>
      </c>
      <c r="J19" s="69">
        <f t="shared" si="0"/>
        <v>23.26487131412988</v>
      </c>
    </row>
    <row r="20" spans="1:10" ht="31.5" customHeight="1">
      <c r="A20" s="66"/>
      <c r="B20" s="66" t="s">
        <v>160</v>
      </c>
      <c r="C20" s="67">
        <v>992</v>
      </c>
      <c r="D20" s="85" t="s">
        <v>87</v>
      </c>
      <c r="E20" s="68" t="s">
        <v>92</v>
      </c>
      <c r="F20" s="68" t="s">
        <v>168</v>
      </c>
      <c r="G20" s="68" t="s">
        <v>155</v>
      </c>
      <c r="H20" s="69">
        <f>SUM(H21:H23)</f>
        <v>3419.5</v>
      </c>
      <c r="I20" s="69">
        <f>SUM(I21:I23)</f>
        <v>798.77</v>
      </c>
      <c r="J20" s="69">
        <f t="shared" si="0"/>
        <v>23.35926305015353</v>
      </c>
    </row>
    <row r="21" spans="1:10" ht="90.75" customHeight="1">
      <c r="A21" s="66"/>
      <c r="B21" s="66" t="s">
        <v>162</v>
      </c>
      <c r="C21" s="67">
        <v>992</v>
      </c>
      <c r="D21" s="85" t="s">
        <v>87</v>
      </c>
      <c r="E21" s="68" t="s">
        <v>92</v>
      </c>
      <c r="F21" s="68" t="s">
        <v>168</v>
      </c>
      <c r="G21" s="68" t="s">
        <v>163</v>
      </c>
      <c r="H21" s="69">
        <v>2851.5</v>
      </c>
      <c r="I21" s="69">
        <v>662.9</v>
      </c>
      <c r="J21" s="69">
        <f t="shared" si="0"/>
        <v>23.247413641942835</v>
      </c>
    </row>
    <row r="22" spans="1:10" ht="46.5" customHeight="1">
      <c r="A22" s="66"/>
      <c r="B22" s="66" t="s">
        <v>169</v>
      </c>
      <c r="C22" s="67">
        <v>992</v>
      </c>
      <c r="D22" s="85" t="s">
        <v>87</v>
      </c>
      <c r="E22" s="68" t="s">
        <v>92</v>
      </c>
      <c r="F22" s="68" t="s">
        <v>168</v>
      </c>
      <c r="G22" s="68" t="s">
        <v>170</v>
      </c>
      <c r="H22" s="69">
        <f>460+(13.1+12.5)+42.4</f>
        <v>528</v>
      </c>
      <c r="I22" s="70">
        <v>124.17</v>
      </c>
      <c r="J22" s="69">
        <f t="shared" si="0"/>
        <v>23.517045454545453</v>
      </c>
    </row>
    <row r="23" spans="1:10" ht="15" customHeight="1">
      <c r="A23" s="66"/>
      <c r="B23" s="66" t="s">
        <v>171</v>
      </c>
      <c r="C23" s="67">
        <v>992</v>
      </c>
      <c r="D23" s="85" t="s">
        <v>87</v>
      </c>
      <c r="E23" s="68" t="s">
        <v>92</v>
      </c>
      <c r="F23" s="68" t="s">
        <v>168</v>
      </c>
      <c r="G23" s="68" t="s">
        <v>172</v>
      </c>
      <c r="H23" s="69">
        <v>40</v>
      </c>
      <c r="I23" s="69">
        <v>11.7</v>
      </c>
      <c r="J23" s="69">
        <f t="shared" si="0"/>
        <v>29.250000000000004</v>
      </c>
    </row>
    <row r="24" spans="1:10" ht="45.75" customHeight="1">
      <c r="A24" s="66"/>
      <c r="B24" s="66" t="s">
        <v>173</v>
      </c>
      <c r="C24" s="67">
        <v>992</v>
      </c>
      <c r="D24" s="85" t="s">
        <v>87</v>
      </c>
      <c r="E24" s="68" t="s">
        <v>92</v>
      </c>
      <c r="F24" s="68" t="s">
        <v>174</v>
      </c>
      <c r="G24" s="68" t="s">
        <v>155</v>
      </c>
      <c r="H24" s="69">
        <f>H25</f>
        <v>100.7</v>
      </c>
      <c r="I24" s="69">
        <f>I25</f>
        <v>20.2</v>
      </c>
      <c r="J24" s="69">
        <f t="shared" si="0"/>
        <v>20.059582919563056</v>
      </c>
    </row>
    <row r="25" spans="1:10" ht="90.75" customHeight="1">
      <c r="A25" s="66"/>
      <c r="B25" s="66" t="s">
        <v>162</v>
      </c>
      <c r="C25" s="67">
        <v>992</v>
      </c>
      <c r="D25" s="85" t="s">
        <v>87</v>
      </c>
      <c r="E25" s="68" t="s">
        <v>92</v>
      </c>
      <c r="F25" s="68" t="s">
        <v>174</v>
      </c>
      <c r="G25" s="68" t="s">
        <v>163</v>
      </c>
      <c r="H25" s="69">
        <v>100.7</v>
      </c>
      <c r="I25" s="69">
        <v>20.2</v>
      </c>
      <c r="J25" s="69">
        <f t="shared" si="0"/>
        <v>20.059582919563056</v>
      </c>
    </row>
    <row r="26" spans="1:10" ht="30.75" customHeight="1">
      <c r="A26" s="66"/>
      <c r="B26" s="66" t="s">
        <v>175</v>
      </c>
      <c r="C26" s="67">
        <v>992</v>
      </c>
      <c r="D26" s="85" t="s">
        <v>87</v>
      </c>
      <c r="E26" s="68" t="s">
        <v>92</v>
      </c>
      <c r="F26" s="68" t="s">
        <v>176</v>
      </c>
      <c r="G26" s="68" t="s">
        <v>155</v>
      </c>
      <c r="H26" s="69">
        <f>H27</f>
        <v>3.8000000000000003</v>
      </c>
      <c r="I26" s="69">
        <f>I27</f>
        <v>3.8000000000000003</v>
      </c>
      <c r="J26" s="69">
        <f t="shared" si="0"/>
        <v>100</v>
      </c>
    </row>
    <row r="27" spans="1:10" ht="60.75" customHeight="1">
      <c r="A27" s="66"/>
      <c r="B27" s="66" t="s">
        <v>177</v>
      </c>
      <c r="C27" s="67">
        <v>992</v>
      </c>
      <c r="D27" s="85" t="s">
        <v>87</v>
      </c>
      <c r="E27" s="68" t="s">
        <v>92</v>
      </c>
      <c r="F27" s="68" t="s">
        <v>178</v>
      </c>
      <c r="G27" s="68" t="s">
        <v>155</v>
      </c>
      <c r="H27" s="69">
        <f>H28</f>
        <v>3.8000000000000003</v>
      </c>
      <c r="I27" s="69">
        <f>I28</f>
        <v>3.8000000000000003</v>
      </c>
      <c r="J27" s="69">
        <f t="shared" si="0"/>
        <v>100</v>
      </c>
    </row>
    <row r="28" spans="1:10" ht="46.5" customHeight="1">
      <c r="A28" s="66"/>
      <c r="B28" s="66" t="s">
        <v>169</v>
      </c>
      <c r="C28" s="67">
        <v>992</v>
      </c>
      <c r="D28" s="85" t="s">
        <v>87</v>
      </c>
      <c r="E28" s="68" t="s">
        <v>92</v>
      </c>
      <c r="F28" s="68" t="s">
        <v>178</v>
      </c>
      <c r="G28" s="68" t="s">
        <v>170</v>
      </c>
      <c r="H28" s="69">
        <v>3.8</v>
      </c>
      <c r="I28" s="69">
        <v>3.8</v>
      </c>
      <c r="J28" s="69">
        <f t="shared" si="0"/>
        <v>100</v>
      </c>
    </row>
    <row r="29" spans="1:10" ht="71.25" customHeight="1">
      <c r="A29" s="62"/>
      <c r="B29" s="62" t="s">
        <v>93</v>
      </c>
      <c r="C29" s="63">
        <v>992</v>
      </c>
      <c r="D29" s="84" t="s">
        <v>87</v>
      </c>
      <c r="E29" s="64" t="s">
        <v>94</v>
      </c>
      <c r="F29" s="64" t="s">
        <v>154</v>
      </c>
      <c r="G29" s="64" t="s">
        <v>155</v>
      </c>
      <c r="H29" s="65">
        <f aca="true" t="shared" si="2" ref="H29:I32">H30</f>
        <v>102.30000000000001</v>
      </c>
      <c r="I29" s="65">
        <f t="shared" si="2"/>
        <v>25.5</v>
      </c>
      <c r="J29" s="65">
        <f t="shared" si="0"/>
        <v>24.926686217008793</v>
      </c>
    </row>
    <row r="30" spans="1:10" ht="30" customHeight="1">
      <c r="A30" s="66"/>
      <c r="B30" s="66" t="s">
        <v>179</v>
      </c>
      <c r="C30" s="67">
        <v>992</v>
      </c>
      <c r="D30" s="85" t="s">
        <v>87</v>
      </c>
      <c r="E30" s="68" t="s">
        <v>94</v>
      </c>
      <c r="F30" s="68" t="s">
        <v>180</v>
      </c>
      <c r="G30" s="68" t="s">
        <v>155</v>
      </c>
      <c r="H30" s="69">
        <f t="shared" si="2"/>
        <v>102.30000000000001</v>
      </c>
      <c r="I30" s="69">
        <f t="shared" si="2"/>
        <v>25.5</v>
      </c>
      <c r="J30" s="69">
        <f t="shared" si="0"/>
        <v>24.926686217008793</v>
      </c>
    </row>
    <row r="31" spans="1:10" ht="61.5" customHeight="1">
      <c r="A31" s="66"/>
      <c r="B31" s="66" t="s">
        <v>181</v>
      </c>
      <c r="C31" s="67">
        <v>992</v>
      </c>
      <c r="D31" s="85" t="s">
        <v>87</v>
      </c>
      <c r="E31" s="68" t="s">
        <v>94</v>
      </c>
      <c r="F31" s="68" t="s">
        <v>182</v>
      </c>
      <c r="G31" s="68" t="s">
        <v>155</v>
      </c>
      <c r="H31" s="69">
        <f t="shared" si="2"/>
        <v>102.30000000000001</v>
      </c>
      <c r="I31" s="69">
        <f t="shared" si="2"/>
        <v>25.5</v>
      </c>
      <c r="J31" s="69">
        <f t="shared" si="0"/>
        <v>24.926686217008793</v>
      </c>
    </row>
    <row r="32" spans="1:10" ht="90" customHeight="1">
      <c r="A32" s="66"/>
      <c r="B32" s="66" t="s">
        <v>183</v>
      </c>
      <c r="C32" s="67">
        <v>992</v>
      </c>
      <c r="D32" s="85" t="s">
        <v>87</v>
      </c>
      <c r="E32" s="68" t="s">
        <v>94</v>
      </c>
      <c r="F32" s="68" t="s">
        <v>184</v>
      </c>
      <c r="G32" s="68" t="s">
        <v>155</v>
      </c>
      <c r="H32" s="69">
        <f t="shared" si="2"/>
        <v>102.30000000000001</v>
      </c>
      <c r="I32" s="69">
        <f t="shared" si="2"/>
        <v>25.5</v>
      </c>
      <c r="J32" s="69">
        <f t="shared" si="0"/>
        <v>24.926686217008793</v>
      </c>
    </row>
    <row r="33" spans="1:10" ht="16.5" customHeight="1">
      <c r="A33" s="66"/>
      <c r="B33" s="66" t="s">
        <v>185</v>
      </c>
      <c r="C33" s="67">
        <v>992</v>
      </c>
      <c r="D33" s="85" t="s">
        <v>87</v>
      </c>
      <c r="E33" s="68" t="s">
        <v>94</v>
      </c>
      <c r="F33" s="68" t="s">
        <v>184</v>
      </c>
      <c r="G33" s="68" t="s">
        <v>186</v>
      </c>
      <c r="H33" s="69">
        <f>68.2+34.1</f>
        <v>102.30000000000001</v>
      </c>
      <c r="I33" s="69">
        <v>25.5</v>
      </c>
      <c r="J33" s="69">
        <f t="shared" si="0"/>
        <v>24.926686217008793</v>
      </c>
    </row>
    <row r="34" spans="1:10" ht="16.5" customHeight="1">
      <c r="A34" s="62"/>
      <c r="B34" s="62" t="s">
        <v>95</v>
      </c>
      <c r="C34" s="63">
        <v>992</v>
      </c>
      <c r="D34" s="84" t="s">
        <v>87</v>
      </c>
      <c r="E34" s="64" t="s">
        <v>96</v>
      </c>
      <c r="F34" s="64" t="s">
        <v>154</v>
      </c>
      <c r="G34" s="64" t="s">
        <v>155</v>
      </c>
      <c r="H34" s="65">
        <f>SUM(H35)</f>
        <v>20</v>
      </c>
      <c r="I34" s="65">
        <f>SUM(I35)</f>
        <v>0</v>
      </c>
      <c r="J34" s="65">
        <f t="shared" si="0"/>
        <v>0</v>
      </c>
    </row>
    <row r="35" spans="1:10" ht="29.25" customHeight="1">
      <c r="A35" s="66"/>
      <c r="B35" s="66" t="s">
        <v>164</v>
      </c>
      <c r="C35" s="67">
        <v>992</v>
      </c>
      <c r="D35" s="85" t="s">
        <v>87</v>
      </c>
      <c r="E35" s="68" t="s">
        <v>96</v>
      </c>
      <c r="F35" s="68" t="s">
        <v>165</v>
      </c>
      <c r="G35" s="68" t="s">
        <v>155</v>
      </c>
      <c r="H35" s="69">
        <f aca="true" t="shared" si="3" ref="H35:I37">H36</f>
        <v>20</v>
      </c>
      <c r="I35" s="69">
        <f t="shared" si="3"/>
        <v>0</v>
      </c>
      <c r="J35" s="69">
        <f t="shared" si="0"/>
        <v>0</v>
      </c>
    </row>
    <row r="36" spans="1:10" ht="29.25" customHeight="1">
      <c r="A36" s="66"/>
      <c r="B36" s="66" t="s">
        <v>187</v>
      </c>
      <c r="C36" s="67">
        <v>992</v>
      </c>
      <c r="D36" s="85" t="s">
        <v>87</v>
      </c>
      <c r="E36" s="68" t="s">
        <v>96</v>
      </c>
      <c r="F36" s="68" t="s">
        <v>188</v>
      </c>
      <c r="G36" s="68" t="s">
        <v>155</v>
      </c>
      <c r="H36" s="69">
        <f t="shared" si="3"/>
        <v>20</v>
      </c>
      <c r="I36" s="69">
        <f t="shared" si="3"/>
        <v>0</v>
      </c>
      <c r="J36" s="69">
        <f t="shared" si="0"/>
        <v>0</v>
      </c>
    </row>
    <row r="37" spans="1:10" ht="15.75" customHeight="1">
      <c r="A37" s="66"/>
      <c r="B37" s="66" t="s">
        <v>189</v>
      </c>
      <c r="C37" s="67">
        <v>992</v>
      </c>
      <c r="D37" s="85" t="s">
        <v>87</v>
      </c>
      <c r="E37" s="68" t="s">
        <v>96</v>
      </c>
      <c r="F37" s="68" t="s">
        <v>190</v>
      </c>
      <c r="G37" s="68" t="s">
        <v>155</v>
      </c>
      <c r="H37" s="69">
        <f t="shared" si="3"/>
        <v>20</v>
      </c>
      <c r="I37" s="69">
        <f t="shared" si="3"/>
        <v>0</v>
      </c>
      <c r="J37" s="69">
        <f t="shared" si="0"/>
        <v>0</v>
      </c>
    </row>
    <row r="38" spans="1:10" ht="15.75" customHeight="1">
      <c r="A38" s="66"/>
      <c r="B38" s="66" t="s">
        <v>171</v>
      </c>
      <c r="C38" s="67">
        <v>992</v>
      </c>
      <c r="D38" s="85" t="s">
        <v>87</v>
      </c>
      <c r="E38" s="68" t="s">
        <v>96</v>
      </c>
      <c r="F38" s="68" t="s">
        <v>190</v>
      </c>
      <c r="G38" s="68" t="s">
        <v>172</v>
      </c>
      <c r="H38" s="69">
        <v>20</v>
      </c>
      <c r="I38" s="69">
        <v>0</v>
      </c>
      <c r="J38" s="69">
        <f t="shared" si="0"/>
        <v>0</v>
      </c>
    </row>
    <row r="39" spans="1:10" ht="30" customHeight="1">
      <c r="A39" s="62"/>
      <c r="B39" s="62" t="s">
        <v>97</v>
      </c>
      <c r="C39" s="63">
        <v>992</v>
      </c>
      <c r="D39" s="84" t="s">
        <v>87</v>
      </c>
      <c r="E39" s="64" t="s">
        <v>98</v>
      </c>
      <c r="F39" s="64" t="s">
        <v>154</v>
      </c>
      <c r="G39" s="64" t="s">
        <v>155</v>
      </c>
      <c r="H39" s="65">
        <f>H40+H49+H55</f>
        <v>2332.4</v>
      </c>
      <c r="I39" s="65">
        <f>I40+I49+I55</f>
        <v>552.76</v>
      </c>
      <c r="J39" s="65">
        <f t="shared" si="0"/>
        <v>23.699193963299603</v>
      </c>
    </row>
    <row r="40" spans="1:10" ht="45.75" customHeight="1">
      <c r="A40" s="66"/>
      <c r="B40" s="66" t="s">
        <v>191</v>
      </c>
      <c r="C40" s="67">
        <v>992</v>
      </c>
      <c r="D40" s="85" t="s">
        <v>87</v>
      </c>
      <c r="E40" s="68" t="s">
        <v>98</v>
      </c>
      <c r="F40" s="68" t="s">
        <v>192</v>
      </c>
      <c r="G40" s="68" t="s">
        <v>155</v>
      </c>
      <c r="H40" s="69">
        <f>H41+H45</f>
        <v>145</v>
      </c>
      <c r="I40" s="69">
        <f>I41+I45</f>
        <v>33.5</v>
      </c>
      <c r="J40" s="69">
        <f t="shared" si="0"/>
        <v>23.103448275862068</v>
      </c>
    </row>
    <row r="41" spans="1:10" ht="30.75" customHeight="1">
      <c r="A41" s="66"/>
      <c r="B41" s="66" t="s">
        <v>193</v>
      </c>
      <c r="C41" s="67">
        <v>992</v>
      </c>
      <c r="D41" s="85" t="s">
        <v>87</v>
      </c>
      <c r="E41" s="68" t="s">
        <v>98</v>
      </c>
      <c r="F41" s="68" t="s">
        <v>194</v>
      </c>
      <c r="G41" s="68" t="s">
        <v>155</v>
      </c>
      <c r="H41" s="69">
        <f aca="true" t="shared" si="4" ref="H41:I43">H42</f>
        <v>90</v>
      </c>
      <c r="I41" s="69">
        <f t="shared" si="4"/>
        <v>22.5</v>
      </c>
      <c r="J41" s="69">
        <f t="shared" si="0"/>
        <v>25</v>
      </c>
    </row>
    <row r="42" spans="1:10" ht="46.5" customHeight="1">
      <c r="A42" s="66"/>
      <c r="B42" s="66" t="s">
        <v>195</v>
      </c>
      <c r="C42" s="67">
        <v>992</v>
      </c>
      <c r="D42" s="85" t="s">
        <v>87</v>
      </c>
      <c r="E42" s="68" t="s">
        <v>98</v>
      </c>
      <c r="F42" s="68" t="s">
        <v>196</v>
      </c>
      <c r="G42" s="68" t="s">
        <v>155</v>
      </c>
      <c r="H42" s="69">
        <f t="shared" si="4"/>
        <v>90</v>
      </c>
      <c r="I42" s="69">
        <f t="shared" si="4"/>
        <v>22.5</v>
      </c>
      <c r="J42" s="69">
        <f t="shared" si="0"/>
        <v>25</v>
      </c>
    </row>
    <row r="43" spans="1:10" ht="46.5" customHeight="1">
      <c r="A43" s="66"/>
      <c r="B43" s="66" t="s">
        <v>197</v>
      </c>
      <c r="C43" s="67">
        <v>992</v>
      </c>
      <c r="D43" s="85" t="s">
        <v>87</v>
      </c>
      <c r="E43" s="68" t="s">
        <v>98</v>
      </c>
      <c r="F43" s="68" t="s">
        <v>198</v>
      </c>
      <c r="G43" s="68" t="s">
        <v>155</v>
      </c>
      <c r="H43" s="69">
        <f t="shared" si="4"/>
        <v>90</v>
      </c>
      <c r="I43" s="69">
        <f t="shared" si="4"/>
        <v>22.5</v>
      </c>
      <c r="J43" s="69">
        <f t="shared" si="0"/>
        <v>25</v>
      </c>
    </row>
    <row r="44" spans="1:10" ht="27.75" customHeight="1">
      <c r="A44" s="66"/>
      <c r="B44" s="66" t="s">
        <v>199</v>
      </c>
      <c r="C44" s="67">
        <v>992</v>
      </c>
      <c r="D44" s="85" t="s">
        <v>87</v>
      </c>
      <c r="E44" s="68" t="s">
        <v>98</v>
      </c>
      <c r="F44" s="68" t="s">
        <v>198</v>
      </c>
      <c r="G44" s="68" t="s">
        <v>200</v>
      </c>
      <c r="H44" s="69">
        <v>90</v>
      </c>
      <c r="I44" s="69">
        <v>22.5</v>
      </c>
      <c r="J44" s="69">
        <f t="shared" si="0"/>
        <v>25</v>
      </c>
    </row>
    <row r="45" spans="1:10" ht="45" customHeight="1">
      <c r="A45" s="66"/>
      <c r="B45" s="66" t="s">
        <v>201</v>
      </c>
      <c r="C45" s="67">
        <v>992</v>
      </c>
      <c r="D45" s="85" t="s">
        <v>87</v>
      </c>
      <c r="E45" s="68" t="s">
        <v>98</v>
      </c>
      <c r="F45" s="68" t="s">
        <v>202</v>
      </c>
      <c r="G45" s="71" t="s">
        <v>155</v>
      </c>
      <c r="H45" s="69">
        <f aca="true" t="shared" si="5" ref="H45:I47">H46</f>
        <v>55</v>
      </c>
      <c r="I45" s="69">
        <f t="shared" si="5"/>
        <v>11</v>
      </c>
      <c r="J45" s="69">
        <f t="shared" si="0"/>
        <v>20</v>
      </c>
    </row>
    <row r="46" spans="1:10" ht="91.5" customHeight="1">
      <c r="A46" s="66"/>
      <c r="B46" s="66" t="s">
        <v>203</v>
      </c>
      <c r="C46" s="67">
        <v>992</v>
      </c>
      <c r="D46" s="85" t="s">
        <v>87</v>
      </c>
      <c r="E46" s="68" t="s">
        <v>98</v>
      </c>
      <c r="F46" s="68" t="s">
        <v>204</v>
      </c>
      <c r="G46" s="71" t="s">
        <v>155</v>
      </c>
      <c r="H46" s="69">
        <f t="shared" si="5"/>
        <v>55</v>
      </c>
      <c r="I46" s="69">
        <f t="shared" si="5"/>
        <v>11</v>
      </c>
      <c r="J46" s="69">
        <f t="shared" si="0"/>
        <v>20</v>
      </c>
    </row>
    <row r="47" spans="1:10" ht="45.75" customHeight="1">
      <c r="A47" s="66"/>
      <c r="B47" s="66" t="s">
        <v>205</v>
      </c>
      <c r="C47" s="67">
        <v>992</v>
      </c>
      <c r="D47" s="85" t="s">
        <v>87</v>
      </c>
      <c r="E47" s="68" t="s">
        <v>98</v>
      </c>
      <c r="F47" s="68" t="s">
        <v>206</v>
      </c>
      <c r="G47" s="71" t="s">
        <v>155</v>
      </c>
      <c r="H47" s="69">
        <f t="shared" si="5"/>
        <v>55</v>
      </c>
      <c r="I47" s="69">
        <f t="shared" si="5"/>
        <v>11</v>
      </c>
      <c r="J47" s="69">
        <f t="shared" si="0"/>
        <v>20</v>
      </c>
    </row>
    <row r="48" spans="1:10" ht="45.75" customHeight="1">
      <c r="A48" s="66"/>
      <c r="B48" s="66" t="s">
        <v>207</v>
      </c>
      <c r="C48" s="67">
        <v>992</v>
      </c>
      <c r="D48" s="85" t="s">
        <v>87</v>
      </c>
      <c r="E48" s="68" t="s">
        <v>98</v>
      </c>
      <c r="F48" s="68" t="s">
        <v>206</v>
      </c>
      <c r="G48" s="71" t="s">
        <v>208</v>
      </c>
      <c r="H48" s="69">
        <v>55</v>
      </c>
      <c r="I48" s="69">
        <v>11</v>
      </c>
      <c r="J48" s="69">
        <f t="shared" si="0"/>
        <v>20</v>
      </c>
    </row>
    <row r="49" spans="1:10" ht="30" customHeight="1">
      <c r="A49" s="66"/>
      <c r="B49" s="66" t="s">
        <v>164</v>
      </c>
      <c r="C49" s="67">
        <v>992</v>
      </c>
      <c r="D49" s="85" t="s">
        <v>87</v>
      </c>
      <c r="E49" s="68" t="s">
        <v>98</v>
      </c>
      <c r="F49" s="68" t="s">
        <v>165</v>
      </c>
      <c r="G49" s="68" t="s">
        <v>155</v>
      </c>
      <c r="H49" s="69">
        <f>H50</f>
        <v>2159.8</v>
      </c>
      <c r="I49" s="69">
        <f>I50</f>
        <v>519.26</v>
      </c>
      <c r="J49" s="69">
        <f t="shared" si="0"/>
        <v>24.04204092971571</v>
      </c>
    </row>
    <row r="50" spans="1:10" ht="61.5" customHeight="1">
      <c r="A50" s="66"/>
      <c r="B50" s="66" t="s">
        <v>209</v>
      </c>
      <c r="C50" s="67">
        <v>992</v>
      </c>
      <c r="D50" s="85" t="s">
        <v>87</v>
      </c>
      <c r="E50" s="68" t="s">
        <v>98</v>
      </c>
      <c r="F50" s="68" t="s">
        <v>210</v>
      </c>
      <c r="G50" s="68" t="s">
        <v>155</v>
      </c>
      <c r="H50" s="69">
        <f>H51</f>
        <v>2159.8</v>
      </c>
      <c r="I50" s="69">
        <f>I51</f>
        <v>519.26</v>
      </c>
      <c r="J50" s="69">
        <f t="shared" si="0"/>
        <v>24.04204092971571</v>
      </c>
    </row>
    <row r="51" spans="1:10" ht="45.75" customHeight="1">
      <c r="A51" s="66"/>
      <c r="B51" s="66" t="s">
        <v>211</v>
      </c>
      <c r="C51" s="67">
        <v>992</v>
      </c>
      <c r="D51" s="85" t="s">
        <v>87</v>
      </c>
      <c r="E51" s="68" t="s">
        <v>98</v>
      </c>
      <c r="F51" s="68" t="s">
        <v>212</v>
      </c>
      <c r="G51" s="68" t="s">
        <v>155</v>
      </c>
      <c r="H51" s="69">
        <f>SUM(H52:H54)</f>
        <v>2159.8</v>
      </c>
      <c r="I51" s="69">
        <f>SUM(I52:I54)</f>
        <v>519.26</v>
      </c>
      <c r="J51" s="69">
        <f t="shared" si="0"/>
        <v>24.04204092971571</v>
      </c>
    </row>
    <row r="52" spans="1:10" ht="91.5" customHeight="1">
      <c r="A52" s="66"/>
      <c r="B52" s="66" t="s">
        <v>162</v>
      </c>
      <c r="C52" s="67">
        <v>992</v>
      </c>
      <c r="D52" s="85" t="s">
        <v>87</v>
      </c>
      <c r="E52" s="68" t="s">
        <v>98</v>
      </c>
      <c r="F52" s="68" t="s">
        <v>212</v>
      </c>
      <c r="G52" s="68" t="s">
        <v>163</v>
      </c>
      <c r="H52" s="69">
        <v>1638</v>
      </c>
      <c r="I52" s="70">
        <v>417.05</v>
      </c>
      <c r="J52" s="69">
        <f t="shared" si="0"/>
        <v>25.46092796092796</v>
      </c>
    </row>
    <row r="53" spans="1:10" s="9" customFormat="1" ht="45.75" customHeight="1">
      <c r="A53" s="66"/>
      <c r="B53" s="66" t="s">
        <v>169</v>
      </c>
      <c r="C53" s="67">
        <v>992</v>
      </c>
      <c r="D53" s="85" t="s">
        <v>87</v>
      </c>
      <c r="E53" s="68" t="s">
        <v>98</v>
      </c>
      <c r="F53" s="68" t="s">
        <v>212</v>
      </c>
      <c r="G53" s="68" t="s">
        <v>170</v>
      </c>
      <c r="H53" s="69">
        <f>481+21.8</f>
        <v>502.8</v>
      </c>
      <c r="I53" s="70">
        <v>98.11</v>
      </c>
      <c r="J53" s="69">
        <f t="shared" si="0"/>
        <v>19.512728719172635</v>
      </c>
    </row>
    <row r="54" spans="1:10" s="9" customFormat="1" ht="15" customHeight="1">
      <c r="A54" s="66"/>
      <c r="B54" s="66" t="s">
        <v>171</v>
      </c>
      <c r="C54" s="67">
        <v>992</v>
      </c>
      <c r="D54" s="85" t="s">
        <v>87</v>
      </c>
      <c r="E54" s="68" t="s">
        <v>98</v>
      </c>
      <c r="F54" s="68" t="s">
        <v>212</v>
      </c>
      <c r="G54" s="68" t="s">
        <v>172</v>
      </c>
      <c r="H54" s="69">
        <v>19</v>
      </c>
      <c r="I54" s="69">
        <v>4.1</v>
      </c>
      <c r="J54" s="69">
        <f t="shared" si="0"/>
        <v>21.57894736842105</v>
      </c>
    </row>
    <row r="55" spans="1:10" s="9" customFormat="1" ht="15" customHeight="1">
      <c r="A55" s="66"/>
      <c r="B55" s="66" t="s">
        <v>213</v>
      </c>
      <c r="C55" s="67">
        <v>992</v>
      </c>
      <c r="D55" s="85" t="s">
        <v>87</v>
      </c>
      <c r="E55" s="68" t="s">
        <v>98</v>
      </c>
      <c r="F55" s="68" t="s">
        <v>214</v>
      </c>
      <c r="G55" s="68" t="s">
        <v>155</v>
      </c>
      <c r="H55" s="69">
        <f aca="true" t="shared" si="6" ref="H55:I57">H56</f>
        <v>27.6</v>
      </c>
      <c r="I55" s="69">
        <f t="shared" si="6"/>
        <v>0</v>
      </c>
      <c r="J55" s="69">
        <f t="shared" si="0"/>
        <v>0</v>
      </c>
    </row>
    <row r="56" spans="1:10" s="9" customFormat="1" ht="31.5" customHeight="1">
      <c r="A56" s="66"/>
      <c r="B56" s="66" t="s">
        <v>215</v>
      </c>
      <c r="C56" s="67">
        <v>992</v>
      </c>
      <c r="D56" s="85" t="s">
        <v>87</v>
      </c>
      <c r="E56" s="68" t="s">
        <v>98</v>
      </c>
      <c r="F56" s="68" t="s">
        <v>216</v>
      </c>
      <c r="G56" s="68" t="s">
        <v>155</v>
      </c>
      <c r="H56" s="69">
        <f t="shared" si="6"/>
        <v>27.6</v>
      </c>
      <c r="I56" s="69">
        <f t="shared" si="6"/>
        <v>0</v>
      </c>
      <c r="J56" s="69">
        <f t="shared" si="0"/>
        <v>0</v>
      </c>
    </row>
    <row r="57" spans="1:10" ht="60.75" customHeight="1">
      <c r="A57" s="66"/>
      <c r="B57" s="66" t="s">
        <v>217</v>
      </c>
      <c r="C57" s="67">
        <v>992</v>
      </c>
      <c r="D57" s="85" t="s">
        <v>87</v>
      </c>
      <c r="E57" s="68" t="s">
        <v>98</v>
      </c>
      <c r="F57" s="68" t="s">
        <v>218</v>
      </c>
      <c r="G57" s="68" t="s">
        <v>155</v>
      </c>
      <c r="H57" s="69">
        <f t="shared" si="6"/>
        <v>27.6</v>
      </c>
      <c r="I57" s="69">
        <f t="shared" si="6"/>
        <v>0</v>
      </c>
      <c r="J57" s="69">
        <f t="shared" si="0"/>
        <v>0</v>
      </c>
    </row>
    <row r="58" spans="1:10" ht="45.75" customHeight="1">
      <c r="A58" s="66"/>
      <c r="B58" s="66" t="s">
        <v>169</v>
      </c>
      <c r="C58" s="67">
        <v>992</v>
      </c>
      <c r="D58" s="85" t="s">
        <v>87</v>
      </c>
      <c r="E58" s="68" t="s">
        <v>98</v>
      </c>
      <c r="F58" s="68" t="s">
        <v>218</v>
      </c>
      <c r="G58" s="68" t="s">
        <v>170</v>
      </c>
      <c r="H58" s="69">
        <f>0+27.6</f>
        <v>27.6</v>
      </c>
      <c r="I58" s="69">
        <v>0</v>
      </c>
      <c r="J58" s="69">
        <f t="shared" si="0"/>
        <v>0</v>
      </c>
    </row>
    <row r="59" spans="1:10" ht="15.75" customHeight="1">
      <c r="A59" s="62" t="s">
        <v>99</v>
      </c>
      <c r="B59" s="62" t="s">
        <v>100</v>
      </c>
      <c r="C59" s="63">
        <v>992</v>
      </c>
      <c r="D59" s="84" t="s">
        <v>90</v>
      </c>
      <c r="E59" s="64" t="s">
        <v>88</v>
      </c>
      <c r="F59" s="64" t="s">
        <v>154</v>
      </c>
      <c r="G59" s="64" t="s">
        <v>155</v>
      </c>
      <c r="H59" s="65">
        <f aca="true" t="shared" si="7" ref="H59:I63">H60</f>
        <v>371.7</v>
      </c>
      <c r="I59" s="65">
        <f t="shared" si="7"/>
        <v>92.92</v>
      </c>
      <c r="J59" s="65">
        <f t="shared" si="0"/>
        <v>24.998654829163307</v>
      </c>
    </row>
    <row r="60" spans="1:10" ht="29.25" customHeight="1">
      <c r="A60" s="66"/>
      <c r="B60" s="66" t="s">
        <v>101</v>
      </c>
      <c r="C60" s="67">
        <v>992</v>
      </c>
      <c r="D60" s="85" t="s">
        <v>90</v>
      </c>
      <c r="E60" s="68" t="s">
        <v>102</v>
      </c>
      <c r="F60" s="68" t="s">
        <v>154</v>
      </c>
      <c r="G60" s="68" t="s">
        <v>155</v>
      </c>
      <c r="H60" s="69">
        <f t="shared" si="7"/>
        <v>371.7</v>
      </c>
      <c r="I60" s="69">
        <f t="shared" si="7"/>
        <v>92.92</v>
      </c>
      <c r="J60" s="69">
        <f t="shared" si="0"/>
        <v>24.998654829163307</v>
      </c>
    </row>
    <row r="61" spans="1:10" ht="29.25" customHeight="1">
      <c r="A61" s="66"/>
      <c r="B61" s="66" t="s">
        <v>164</v>
      </c>
      <c r="C61" s="67">
        <v>992</v>
      </c>
      <c r="D61" s="85" t="s">
        <v>90</v>
      </c>
      <c r="E61" s="68" t="s">
        <v>102</v>
      </c>
      <c r="F61" s="68" t="s">
        <v>165</v>
      </c>
      <c r="G61" s="68" t="s">
        <v>155</v>
      </c>
      <c r="H61" s="69">
        <f t="shared" si="7"/>
        <v>371.7</v>
      </c>
      <c r="I61" s="69">
        <f t="shared" si="7"/>
        <v>92.92</v>
      </c>
      <c r="J61" s="69">
        <f t="shared" si="0"/>
        <v>24.998654829163307</v>
      </c>
    </row>
    <row r="62" spans="1:10" ht="30.75" customHeight="1">
      <c r="A62" s="66"/>
      <c r="B62" s="66" t="s">
        <v>219</v>
      </c>
      <c r="C62" s="67">
        <v>992</v>
      </c>
      <c r="D62" s="85" t="s">
        <v>90</v>
      </c>
      <c r="E62" s="68" t="s">
        <v>102</v>
      </c>
      <c r="F62" s="68" t="s">
        <v>176</v>
      </c>
      <c r="G62" s="68" t="s">
        <v>155</v>
      </c>
      <c r="H62" s="69">
        <f t="shared" si="7"/>
        <v>371.7</v>
      </c>
      <c r="I62" s="69">
        <f t="shared" si="7"/>
        <v>92.92</v>
      </c>
      <c r="J62" s="69">
        <f t="shared" si="0"/>
        <v>24.998654829163307</v>
      </c>
    </row>
    <row r="63" spans="1:10" ht="45.75" customHeight="1">
      <c r="A63" s="66"/>
      <c r="B63" s="66" t="s">
        <v>220</v>
      </c>
      <c r="C63" s="67">
        <v>992</v>
      </c>
      <c r="D63" s="85" t="s">
        <v>90</v>
      </c>
      <c r="E63" s="68" t="s">
        <v>102</v>
      </c>
      <c r="F63" s="68" t="s">
        <v>221</v>
      </c>
      <c r="G63" s="68" t="s">
        <v>155</v>
      </c>
      <c r="H63" s="69">
        <f t="shared" si="7"/>
        <v>371.7</v>
      </c>
      <c r="I63" s="69">
        <f t="shared" si="7"/>
        <v>92.92</v>
      </c>
      <c r="J63" s="69">
        <f t="shared" si="0"/>
        <v>24.998654829163307</v>
      </c>
    </row>
    <row r="64" spans="1:10" ht="90" customHeight="1">
      <c r="A64" s="66"/>
      <c r="B64" s="66" t="s">
        <v>162</v>
      </c>
      <c r="C64" s="67">
        <v>992</v>
      </c>
      <c r="D64" s="85" t="s">
        <v>90</v>
      </c>
      <c r="E64" s="68" t="s">
        <v>102</v>
      </c>
      <c r="F64" s="68" t="s">
        <v>221</v>
      </c>
      <c r="G64" s="68" t="s">
        <v>163</v>
      </c>
      <c r="H64" s="69">
        <v>371.7</v>
      </c>
      <c r="I64" s="70">
        <v>92.92</v>
      </c>
      <c r="J64" s="69">
        <f t="shared" si="0"/>
        <v>24.998654829163307</v>
      </c>
    </row>
    <row r="65" spans="1:10" ht="30.75" customHeight="1">
      <c r="A65" s="62" t="s">
        <v>103</v>
      </c>
      <c r="B65" s="62" t="s">
        <v>104</v>
      </c>
      <c r="C65" s="63">
        <v>992</v>
      </c>
      <c r="D65" s="84" t="s">
        <v>102</v>
      </c>
      <c r="E65" s="64" t="s">
        <v>88</v>
      </c>
      <c r="F65" s="64" t="s">
        <v>154</v>
      </c>
      <c r="G65" s="64" t="s">
        <v>155</v>
      </c>
      <c r="H65" s="65">
        <f>SUM(H66,H72)</f>
        <v>175</v>
      </c>
      <c r="I65" s="65">
        <f>SUM(I66,I72)</f>
        <v>99.94</v>
      </c>
      <c r="J65" s="65">
        <f t="shared" si="0"/>
        <v>57.10857142857143</v>
      </c>
    </row>
    <row r="66" spans="1:10" ht="58.5" customHeight="1">
      <c r="A66" s="66"/>
      <c r="B66" s="62" t="s">
        <v>105</v>
      </c>
      <c r="C66" s="63">
        <v>992</v>
      </c>
      <c r="D66" s="84" t="s">
        <v>102</v>
      </c>
      <c r="E66" s="64" t="s">
        <v>106</v>
      </c>
      <c r="F66" s="64" t="s">
        <v>154</v>
      </c>
      <c r="G66" s="64" t="s">
        <v>155</v>
      </c>
      <c r="H66" s="65">
        <f aca="true" t="shared" si="8" ref="H66:I70">H67</f>
        <v>150</v>
      </c>
      <c r="I66" s="65">
        <f t="shared" si="8"/>
        <v>99.94</v>
      </c>
      <c r="J66" s="65">
        <f t="shared" si="0"/>
        <v>66.62666666666667</v>
      </c>
    </row>
    <row r="67" spans="1:10" ht="44.25" customHeight="1">
      <c r="A67" s="66"/>
      <c r="B67" s="66" t="s">
        <v>222</v>
      </c>
      <c r="C67" s="67">
        <v>992</v>
      </c>
      <c r="D67" s="85" t="s">
        <v>102</v>
      </c>
      <c r="E67" s="68" t="s">
        <v>106</v>
      </c>
      <c r="F67" s="68" t="s">
        <v>223</v>
      </c>
      <c r="G67" s="68" t="s">
        <v>155</v>
      </c>
      <c r="H67" s="69">
        <f t="shared" si="8"/>
        <v>150</v>
      </c>
      <c r="I67" s="69">
        <f t="shared" si="8"/>
        <v>99.94</v>
      </c>
      <c r="J67" s="69">
        <f t="shared" si="0"/>
        <v>66.62666666666667</v>
      </c>
    </row>
    <row r="68" spans="1:10" ht="60.75" customHeight="1">
      <c r="A68" s="66"/>
      <c r="B68" s="66" t="s">
        <v>224</v>
      </c>
      <c r="C68" s="67">
        <v>992</v>
      </c>
      <c r="D68" s="85" t="s">
        <v>102</v>
      </c>
      <c r="E68" s="68" t="s">
        <v>106</v>
      </c>
      <c r="F68" s="68" t="s">
        <v>225</v>
      </c>
      <c r="G68" s="68" t="s">
        <v>155</v>
      </c>
      <c r="H68" s="69">
        <f t="shared" si="8"/>
        <v>150</v>
      </c>
      <c r="I68" s="69">
        <f t="shared" si="8"/>
        <v>99.94</v>
      </c>
      <c r="J68" s="69">
        <f t="shared" si="0"/>
        <v>66.62666666666667</v>
      </c>
    </row>
    <row r="69" spans="1:10" ht="45.75" customHeight="1">
      <c r="A69" s="66"/>
      <c r="B69" s="66" t="s">
        <v>226</v>
      </c>
      <c r="C69" s="67">
        <v>992</v>
      </c>
      <c r="D69" s="85" t="s">
        <v>102</v>
      </c>
      <c r="E69" s="68" t="s">
        <v>106</v>
      </c>
      <c r="F69" s="68" t="s">
        <v>227</v>
      </c>
      <c r="G69" s="68" t="s">
        <v>155</v>
      </c>
      <c r="H69" s="69">
        <f t="shared" si="8"/>
        <v>150</v>
      </c>
      <c r="I69" s="69">
        <f t="shared" si="8"/>
        <v>99.94</v>
      </c>
      <c r="J69" s="69">
        <f t="shared" si="0"/>
        <v>66.62666666666667</v>
      </c>
    </row>
    <row r="70" spans="1:10" ht="60.75" customHeight="1">
      <c r="A70" s="66"/>
      <c r="B70" s="66" t="s">
        <v>228</v>
      </c>
      <c r="C70" s="67">
        <v>992</v>
      </c>
      <c r="D70" s="85" t="s">
        <v>102</v>
      </c>
      <c r="E70" s="68" t="s">
        <v>106</v>
      </c>
      <c r="F70" s="68" t="s">
        <v>229</v>
      </c>
      <c r="G70" s="68" t="s">
        <v>155</v>
      </c>
      <c r="H70" s="69">
        <f t="shared" si="8"/>
        <v>150</v>
      </c>
      <c r="I70" s="69">
        <f t="shared" si="8"/>
        <v>99.94</v>
      </c>
      <c r="J70" s="69">
        <f t="shared" si="0"/>
        <v>66.62666666666667</v>
      </c>
    </row>
    <row r="71" spans="1:10" ht="45.75" customHeight="1">
      <c r="A71" s="66"/>
      <c r="B71" s="66" t="s">
        <v>169</v>
      </c>
      <c r="C71" s="67">
        <v>992</v>
      </c>
      <c r="D71" s="85" t="s">
        <v>102</v>
      </c>
      <c r="E71" s="68" t="s">
        <v>106</v>
      </c>
      <c r="F71" s="68" t="s">
        <v>229</v>
      </c>
      <c r="G71" s="68" t="s">
        <v>170</v>
      </c>
      <c r="H71" s="69">
        <f>50+100</f>
        <v>150</v>
      </c>
      <c r="I71" s="70">
        <v>99.94</v>
      </c>
      <c r="J71" s="69">
        <f t="shared" si="0"/>
        <v>66.62666666666667</v>
      </c>
    </row>
    <row r="72" spans="1:10" ht="43.5" customHeight="1">
      <c r="A72" s="62"/>
      <c r="B72" s="62" t="s">
        <v>107</v>
      </c>
      <c r="C72" s="63">
        <v>992</v>
      </c>
      <c r="D72" s="84" t="s">
        <v>102</v>
      </c>
      <c r="E72" s="64">
        <v>14</v>
      </c>
      <c r="F72" s="64" t="s">
        <v>154</v>
      </c>
      <c r="G72" s="64" t="s">
        <v>155</v>
      </c>
      <c r="H72" s="65">
        <f>H73</f>
        <v>25</v>
      </c>
      <c r="I72" s="65">
        <f>I73</f>
        <v>0</v>
      </c>
      <c r="J72" s="65">
        <f t="shared" si="0"/>
        <v>0</v>
      </c>
    </row>
    <row r="73" spans="1:10" ht="43.5" customHeight="1">
      <c r="A73" s="66"/>
      <c r="B73" s="66" t="s">
        <v>222</v>
      </c>
      <c r="C73" s="67">
        <v>992</v>
      </c>
      <c r="D73" s="85" t="s">
        <v>102</v>
      </c>
      <c r="E73" s="68" t="s">
        <v>230</v>
      </c>
      <c r="F73" s="68" t="s">
        <v>223</v>
      </c>
      <c r="G73" s="68" t="s">
        <v>155</v>
      </c>
      <c r="H73" s="69">
        <f>H74</f>
        <v>25</v>
      </c>
      <c r="I73" s="69">
        <f>I74</f>
        <v>0</v>
      </c>
      <c r="J73" s="69">
        <f t="shared" si="0"/>
        <v>0</v>
      </c>
    </row>
    <row r="74" spans="1:10" ht="14.25" customHeight="1">
      <c r="A74" s="66"/>
      <c r="B74" s="66" t="s">
        <v>231</v>
      </c>
      <c r="C74" s="67">
        <v>992</v>
      </c>
      <c r="D74" s="85" t="s">
        <v>102</v>
      </c>
      <c r="E74" s="68">
        <v>14</v>
      </c>
      <c r="F74" s="68" t="s">
        <v>232</v>
      </c>
      <c r="G74" s="68" t="s">
        <v>155</v>
      </c>
      <c r="H74" s="69">
        <f>H76</f>
        <v>25</v>
      </c>
      <c r="I74" s="69">
        <f>I76</f>
        <v>0</v>
      </c>
      <c r="J74" s="69">
        <f t="shared" si="0"/>
        <v>0</v>
      </c>
    </row>
    <row r="75" spans="1:10" ht="45" customHeight="1">
      <c r="A75" s="66"/>
      <c r="B75" s="66" t="s">
        <v>233</v>
      </c>
      <c r="C75" s="67">
        <v>992</v>
      </c>
      <c r="D75" s="85" t="s">
        <v>102</v>
      </c>
      <c r="E75" s="68">
        <v>14</v>
      </c>
      <c r="F75" s="68" t="s">
        <v>234</v>
      </c>
      <c r="G75" s="68" t="s">
        <v>155</v>
      </c>
      <c r="H75" s="69">
        <f>H76</f>
        <v>25</v>
      </c>
      <c r="I75" s="69">
        <f>I76</f>
        <v>0</v>
      </c>
      <c r="J75" s="69">
        <f aca="true" t="shared" si="9" ref="J75:J138">I75/H75*100</f>
        <v>0</v>
      </c>
    </row>
    <row r="76" spans="1:10" ht="15.75" customHeight="1">
      <c r="A76" s="66"/>
      <c r="B76" s="66" t="s">
        <v>235</v>
      </c>
      <c r="C76" s="67">
        <v>992</v>
      </c>
      <c r="D76" s="85" t="s">
        <v>102</v>
      </c>
      <c r="E76" s="68">
        <v>14</v>
      </c>
      <c r="F76" s="68" t="s">
        <v>236</v>
      </c>
      <c r="G76" s="68" t="s">
        <v>155</v>
      </c>
      <c r="H76" s="69">
        <f>H77</f>
        <v>25</v>
      </c>
      <c r="I76" s="69">
        <f>I77</f>
        <v>0</v>
      </c>
      <c r="J76" s="69">
        <f t="shared" si="9"/>
        <v>0</v>
      </c>
    </row>
    <row r="77" spans="1:10" ht="45.75" customHeight="1">
      <c r="A77" s="66"/>
      <c r="B77" s="66" t="s">
        <v>169</v>
      </c>
      <c r="C77" s="67">
        <v>992</v>
      </c>
      <c r="D77" s="85" t="s">
        <v>102</v>
      </c>
      <c r="E77" s="68">
        <v>14</v>
      </c>
      <c r="F77" s="68" t="s">
        <v>236</v>
      </c>
      <c r="G77" s="68" t="s">
        <v>170</v>
      </c>
      <c r="H77" s="69">
        <v>25</v>
      </c>
      <c r="I77" s="69">
        <v>0</v>
      </c>
      <c r="J77" s="69">
        <f t="shared" si="9"/>
        <v>0</v>
      </c>
    </row>
    <row r="78" spans="1:10" ht="15" customHeight="1">
      <c r="A78" s="62" t="s">
        <v>108</v>
      </c>
      <c r="B78" s="62" t="s">
        <v>109</v>
      </c>
      <c r="C78" s="63">
        <v>992</v>
      </c>
      <c r="D78" s="84" t="s">
        <v>92</v>
      </c>
      <c r="E78" s="64" t="s">
        <v>88</v>
      </c>
      <c r="F78" s="64" t="s">
        <v>154</v>
      </c>
      <c r="G78" s="64" t="s">
        <v>155</v>
      </c>
      <c r="H78" s="65">
        <f>SUM(H90,H79)</f>
        <v>3534.19967</v>
      </c>
      <c r="I78" s="65">
        <f>SUM(I90,I79)</f>
        <v>174.9</v>
      </c>
      <c r="J78" s="65">
        <f t="shared" si="9"/>
        <v>4.9487866088788355</v>
      </c>
    </row>
    <row r="79" spans="1:10" ht="30" customHeight="1">
      <c r="A79" s="62"/>
      <c r="B79" s="62" t="s">
        <v>110</v>
      </c>
      <c r="C79" s="63">
        <v>992</v>
      </c>
      <c r="D79" s="84" t="s">
        <v>92</v>
      </c>
      <c r="E79" s="64" t="s">
        <v>106</v>
      </c>
      <c r="F79" s="64" t="s">
        <v>154</v>
      </c>
      <c r="G79" s="64" t="s">
        <v>155</v>
      </c>
      <c r="H79" s="65">
        <f>H80</f>
        <v>3470.19967</v>
      </c>
      <c r="I79" s="65">
        <f>I80</f>
        <v>174.9</v>
      </c>
      <c r="J79" s="65">
        <f t="shared" si="9"/>
        <v>5.040055807509197</v>
      </c>
    </row>
    <row r="80" spans="1:10" ht="74.25" customHeight="1">
      <c r="A80" s="62"/>
      <c r="B80" s="66" t="s">
        <v>237</v>
      </c>
      <c r="C80" s="67">
        <v>992</v>
      </c>
      <c r="D80" s="85" t="s">
        <v>92</v>
      </c>
      <c r="E80" s="68" t="s">
        <v>106</v>
      </c>
      <c r="F80" s="68" t="s">
        <v>238</v>
      </c>
      <c r="G80" s="68" t="s">
        <v>155</v>
      </c>
      <c r="H80" s="69">
        <f>H81</f>
        <v>3470.19967</v>
      </c>
      <c r="I80" s="69">
        <f>I81</f>
        <v>174.9</v>
      </c>
      <c r="J80" s="69">
        <f t="shared" si="9"/>
        <v>5.040055807509197</v>
      </c>
    </row>
    <row r="81" spans="1:10" ht="15" customHeight="1">
      <c r="A81" s="62"/>
      <c r="B81" s="66" t="s">
        <v>239</v>
      </c>
      <c r="C81" s="67">
        <v>992</v>
      </c>
      <c r="D81" s="85" t="s">
        <v>92</v>
      </c>
      <c r="E81" s="68" t="s">
        <v>106</v>
      </c>
      <c r="F81" s="68" t="s">
        <v>240</v>
      </c>
      <c r="G81" s="68" t="s">
        <v>155</v>
      </c>
      <c r="H81" s="69">
        <f>H82+H87</f>
        <v>3470.19967</v>
      </c>
      <c r="I81" s="69">
        <f>I82+I87</f>
        <v>174.9</v>
      </c>
      <c r="J81" s="69">
        <f t="shared" si="9"/>
        <v>5.040055807509197</v>
      </c>
    </row>
    <row r="82" spans="1:10" ht="45.75" customHeight="1">
      <c r="A82" s="62"/>
      <c r="B82" s="66" t="s">
        <v>241</v>
      </c>
      <c r="C82" s="67">
        <v>992</v>
      </c>
      <c r="D82" s="85" t="s">
        <v>92</v>
      </c>
      <c r="E82" s="68" t="s">
        <v>106</v>
      </c>
      <c r="F82" s="68" t="s">
        <v>242</v>
      </c>
      <c r="G82" s="68" t="s">
        <v>155</v>
      </c>
      <c r="H82" s="69">
        <f>H83+H85</f>
        <v>3000</v>
      </c>
      <c r="I82" s="69">
        <f>I83+I85</f>
        <v>50.5</v>
      </c>
      <c r="J82" s="69">
        <f t="shared" si="9"/>
        <v>1.6833333333333331</v>
      </c>
    </row>
    <row r="83" spans="1:10" ht="29.25" customHeight="1">
      <c r="A83" s="62"/>
      <c r="B83" s="66" t="s">
        <v>243</v>
      </c>
      <c r="C83" s="67">
        <v>992</v>
      </c>
      <c r="D83" s="85" t="s">
        <v>92</v>
      </c>
      <c r="E83" s="68" t="s">
        <v>106</v>
      </c>
      <c r="F83" s="68" t="s">
        <v>244</v>
      </c>
      <c r="G83" s="68" t="s">
        <v>155</v>
      </c>
      <c r="H83" s="69">
        <f>H84</f>
        <v>500</v>
      </c>
      <c r="I83" s="69">
        <f>I84</f>
        <v>0</v>
      </c>
      <c r="J83" s="69">
        <f t="shared" si="9"/>
        <v>0</v>
      </c>
    </row>
    <row r="84" spans="1:10" ht="45.75" customHeight="1">
      <c r="A84" s="62"/>
      <c r="B84" s="66" t="s">
        <v>169</v>
      </c>
      <c r="C84" s="67">
        <v>992</v>
      </c>
      <c r="D84" s="85" t="s">
        <v>92</v>
      </c>
      <c r="E84" s="68" t="s">
        <v>106</v>
      </c>
      <c r="F84" s="68" t="s">
        <v>244</v>
      </c>
      <c r="G84" s="68" t="s">
        <v>170</v>
      </c>
      <c r="H84" s="69">
        <v>500</v>
      </c>
      <c r="I84" s="69">
        <v>0</v>
      </c>
      <c r="J84" s="69">
        <f t="shared" si="9"/>
        <v>0</v>
      </c>
    </row>
    <row r="85" spans="1:10" ht="45.75" customHeight="1">
      <c r="A85" s="62"/>
      <c r="B85" s="66" t="s">
        <v>245</v>
      </c>
      <c r="C85" s="67">
        <v>992</v>
      </c>
      <c r="D85" s="85" t="s">
        <v>92</v>
      </c>
      <c r="E85" s="68" t="s">
        <v>106</v>
      </c>
      <c r="F85" s="68" t="s">
        <v>246</v>
      </c>
      <c r="G85" s="68" t="s">
        <v>155</v>
      </c>
      <c r="H85" s="69">
        <f>H86</f>
        <v>2500</v>
      </c>
      <c r="I85" s="69">
        <f>I86</f>
        <v>50.5</v>
      </c>
      <c r="J85" s="69">
        <f t="shared" si="9"/>
        <v>2.02</v>
      </c>
    </row>
    <row r="86" spans="1:10" ht="45.75" customHeight="1">
      <c r="A86" s="62"/>
      <c r="B86" s="66" t="s">
        <v>169</v>
      </c>
      <c r="C86" s="67">
        <v>992</v>
      </c>
      <c r="D86" s="85" t="s">
        <v>92</v>
      </c>
      <c r="E86" s="68" t="s">
        <v>106</v>
      </c>
      <c r="F86" s="68" t="s">
        <v>246</v>
      </c>
      <c r="G86" s="68" t="s">
        <v>170</v>
      </c>
      <c r="H86" s="69">
        <f>1500+1000</f>
        <v>2500</v>
      </c>
      <c r="I86" s="69">
        <v>50.5</v>
      </c>
      <c r="J86" s="69">
        <f t="shared" si="9"/>
        <v>2.02</v>
      </c>
    </row>
    <row r="87" spans="1:10" ht="29.25" customHeight="1">
      <c r="A87" s="62"/>
      <c r="B87" s="66" t="s">
        <v>247</v>
      </c>
      <c r="C87" s="67">
        <v>992</v>
      </c>
      <c r="D87" s="85" t="s">
        <v>92</v>
      </c>
      <c r="E87" s="68" t="s">
        <v>106</v>
      </c>
      <c r="F87" s="68" t="s">
        <v>248</v>
      </c>
      <c r="G87" s="68" t="s">
        <v>155</v>
      </c>
      <c r="H87" s="69">
        <f>H88</f>
        <v>470.19966999999997</v>
      </c>
      <c r="I87" s="69">
        <f>I88</f>
        <v>124.4</v>
      </c>
      <c r="J87" s="69">
        <f t="shared" si="9"/>
        <v>26.456845450359424</v>
      </c>
    </row>
    <row r="88" spans="1:10" ht="29.25" customHeight="1">
      <c r="A88" s="62"/>
      <c r="B88" s="66" t="s">
        <v>243</v>
      </c>
      <c r="C88" s="67">
        <v>992</v>
      </c>
      <c r="D88" s="85" t="s">
        <v>92</v>
      </c>
      <c r="E88" s="68" t="s">
        <v>106</v>
      </c>
      <c r="F88" s="68" t="s">
        <v>249</v>
      </c>
      <c r="G88" s="68" t="s">
        <v>155</v>
      </c>
      <c r="H88" s="69">
        <f>H89</f>
        <v>470.19966999999997</v>
      </c>
      <c r="I88" s="69">
        <f>I89</f>
        <v>124.4</v>
      </c>
      <c r="J88" s="69">
        <f t="shared" si="9"/>
        <v>26.456845450359424</v>
      </c>
    </row>
    <row r="89" spans="1:10" ht="45.75" customHeight="1">
      <c r="A89" s="66"/>
      <c r="B89" s="66" t="s">
        <v>169</v>
      </c>
      <c r="C89" s="67">
        <v>992</v>
      </c>
      <c r="D89" s="85" t="s">
        <v>92</v>
      </c>
      <c r="E89" s="68" t="s">
        <v>106</v>
      </c>
      <c r="F89" s="68" t="s">
        <v>249</v>
      </c>
      <c r="G89" s="68" t="s">
        <v>170</v>
      </c>
      <c r="H89" s="69">
        <f>317+153.19967</f>
        <v>470.19966999999997</v>
      </c>
      <c r="I89" s="69">
        <v>124.4</v>
      </c>
      <c r="J89" s="69">
        <f t="shared" si="9"/>
        <v>26.456845450359424</v>
      </c>
    </row>
    <row r="90" spans="1:10" ht="28.5" customHeight="1">
      <c r="A90" s="62"/>
      <c r="B90" s="62" t="s">
        <v>111</v>
      </c>
      <c r="C90" s="63">
        <v>992</v>
      </c>
      <c r="D90" s="84" t="s">
        <v>92</v>
      </c>
      <c r="E90" s="64">
        <v>12</v>
      </c>
      <c r="F90" s="64" t="s">
        <v>154</v>
      </c>
      <c r="G90" s="64" t="s">
        <v>155</v>
      </c>
      <c r="H90" s="65">
        <f>H91+H96</f>
        <v>64</v>
      </c>
      <c r="I90" s="65">
        <f>I91+I96</f>
        <v>0</v>
      </c>
      <c r="J90" s="65">
        <f t="shared" si="9"/>
        <v>0</v>
      </c>
    </row>
    <row r="91" spans="1:10" ht="45.75" customHeight="1">
      <c r="A91" s="66"/>
      <c r="B91" s="66" t="s">
        <v>250</v>
      </c>
      <c r="C91" s="67">
        <v>992</v>
      </c>
      <c r="D91" s="85" t="s">
        <v>92</v>
      </c>
      <c r="E91" s="68">
        <v>12</v>
      </c>
      <c r="F91" s="67" t="s">
        <v>251</v>
      </c>
      <c r="G91" s="68" t="s">
        <v>155</v>
      </c>
      <c r="H91" s="69">
        <f aca="true" t="shared" si="10" ref="H91:I94">H92</f>
        <v>4</v>
      </c>
      <c r="I91" s="69">
        <f t="shared" si="10"/>
        <v>0</v>
      </c>
      <c r="J91" s="69">
        <f t="shared" si="9"/>
        <v>0</v>
      </c>
    </row>
    <row r="92" spans="1:10" ht="30" customHeight="1">
      <c r="A92" s="66"/>
      <c r="B92" s="66" t="s">
        <v>252</v>
      </c>
      <c r="C92" s="67">
        <v>992</v>
      </c>
      <c r="D92" s="85" t="s">
        <v>92</v>
      </c>
      <c r="E92" s="68">
        <v>12</v>
      </c>
      <c r="F92" s="67" t="s">
        <v>253</v>
      </c>
      <c r="G92" s="68" t="s">
        <v>155</v>
      </c>
      <c r="H92" s="69">
        <f t="shared" si="10"/>
        <v>4</v>
      </c>
      <c r="I92" s="69">
        <f t="shared" si="10"/>
        <v>0</v>
      </c>
      <c r="J92" s="69">
        <f t="shared" si="9"/>
        <v>0</v>
      </c>
    </row>
    <row r="93" spans="1:10" ht="76.5" customHeight="1">
      <c r="A93" s="66"/>
      <c r="B93" s="66" t="s">
        <v>254</v>
      </c>
      <c r="C93" s="67">
        <v>992</v>
      </c>
      <c r="D93" s="85" t="s">
        <v>92</v>
      </c>
      <c r="E93" s="68">
        <v>12</v>
      </c>
      <c r="F93" s="67" t="s">
        <v>255</v>
      </c>
      <c r="G93" s="68" t="s">
        <v>155</v>
      </c>
      <c r="H93" s="69">
        <f t="shared" si="10"/>
        <v>4</v>
      </c>
      <c r="I93" s="69">
        <f t="shared" si="10"/>
        <v>0</v>
      </c>
      <c r="J93" s="69">
        <f t="shared" si="9"/>
        <v>0</v>
      </c>
    </row>
    <row r="94" spans="1:10" ht="60" customHeight="1">
      <c r="A94" s="66"/>
      <c r="B94" s="66" t="s">
        <v>256</v>
      </c>
      <c r="C94" s="67">
        <v>992</v>
      </c>
      <c r="D94" s="85" t="s">
        <v>92</v>
      </c>
      <c r="E94" s="68">
        <v>12</v>
      </c>
      <c r="F94" s="67" t="s">
        <v>257</v>
      </c>
      <c r="G94" s="68" t="s">
        <v>155</v>
      </c>
      <c r="H94" s="69">
        <f t="shared" si="10"/>
        <v>4</v>
      </c>
      <c r="I94" s="69">
        <f t="shared" si="10"/>
        <v>0</v>
      </c>
      <c r="J94" s="69">
        <f t="shared" si="9"/>
        <v>0</v>
      </c>
    </row>
    <row r="95" spans="1:10" ht="45" customHeight="1">
      <c r="A95" s="66"/>
      <c r="B95" s="66" t="s">
        <v>169</v>
      </c>
      <c r="C95" s="67">
        <v>992</v>
      </c>
      <c r="D95" s="85" t="s">
        <v>92</v>
      </c>
      <c r="E95" s="68">
        <v>12</v>
      </c>
      <c r="F95" s="67" t="s">
        <v>257</v>
      </c>
      <c r="G95" s="68" t="s">
        <v>170</v>
      </c>
      <c r="H95" s="69">
        <v>4</v>
      </c>
      <c r="I95" s="69">
        <v>0</v>
      </c>
      <c r="J95" s="69">
        <f t="shared" si="9"/>
        <v>0</v>
      </c>
    </row>
    <row r="96" spans="1:10" ht="73.5" customHeight="1">
      <c r="A96" s="66"/>
      <c r="B96" s="66" t="s">
        <v>258</v>
      </c>
      <c r="C96" s="67">
        <v>992</v>
      </c>
      <c r="D96" s="85" t="s">
        <v>92</v>
      </c>
      <c r="E96" s="68">
        <v>12</v>
      </c>
      <c r="F96" s="67" t="s">
        <v>238</v>
      </c>
      <c r="G96" s="68" t="s">
        <v>155</v>
      </c>
      <c r="H96" s="69">
        <f aca="true" t="shared" si="11" ref="H96:I99">H97</f>
        <v>60</v>
      </c>
      <c r="I96" s="69">
        <f t="shared" si="11"/>
        <v>0</v>
      </c>
      <c r="J96" s="69">
        <f t="shared" si="9"/>
        <v>0</v>
      </c>
    </row>
    <row r="97" spans="1:10" ht="74.25" customHeight="1">
      <c r="A97" s="66"/>
      <c r="B97" s="66" t="s">
        <v>259</v>
      </c>
      <c r="C97" s="67">
        <v>992</v>
      </c>
      <c r="D97" s="85" t="s">
        <v>92</v>
      </c>
      <c r="E97" s="68">
        <v>12</v>
      </c>
      <c r="F97" s="67" t="s">
        <v>260</v>
      </c>
      <c r="G97" s="68" t="s">
        <v>155</v>
      </c>
      <c r="H97" s="69">
        <f t="shared" si="11"/>
        <v>60</v>
      </c>
      <c r="I97" s="69">
        <f t="shared" si="11"/>
        <v>0</v>
      </c>
      <c r="J97" s="69">
        <f t="shared" si="9"/>
        <v>0</v>
      </c>
    </row>
    <row r="98" spans="1:10" ht="60.75" customHeight="1">
      <c r="A98" s="66"/>
      <c r="B98" s="66" t="s">
        <v>261</v>
      </c>
      <c r="C98" s="67">
        <v>992</v>
      </c>
      <c r="D98" s="85" t="s">
        <v>92</v>
      </c>
      <c r="E98" s="68">
        <v>12</v>
      </c>
      <c r="F98" s="67" t="s">
        <v>262</v>
      </c>
      <c r="G98" s="68" t="s">
        <v>155</v>
      </c>
      <c r="H98" s="69">
        <f t="shared" si="11"/>
        <v>60</v>
      </c>
      <c r="I98" s="69">
        <f t="shared" si="11"/>
        <v>0</v>
      </c>
      <c r="J98" s="69">
        <f t="shared" si="9"/>
        <v>0</v>
      </c>
    </row>
    <row r="99" spans="1:10" ht="45.75" customHeight="1">
      <c r="A99" s="66"/>
      <c r="B99" s="66" t="s">
        <v>173</v>
      </c>
      <c r="C99" s="67">
        <v>992</v>
      </c>
      <c r="D99" s="85" t="s">
        <v>92</v>
      </c>
      <c r="E99" s="68">
        <v>12</v>
      </c>
      <c r="F99" s="67" t="s">
        <v>263</v>
      </c>
      <c r="G99" s="68" t="s">
        <v>155</v>
      </c>
      <c r="H99" s="69">
        <f t="shared" si="11"/>
        <v>60</v>
      </c>
      <c r="I99" s="69">
        <f t="shared" si="11"/>
        <v>0</v>
      </c>
      <c r="J99" s="69">
        <f t="shared" si="9"/>
        <v>0</v>
      </c>
    </row>
    <row r="100" spans="1:10" ht="44.25" customHeight="1">
      <c r="A100" s="66"/>
      <c r="B100" s="66" t="s">
        <v>169</v>
      </c>
      <c r="C100" s="67">
        <v>992</v>
      </c>
      <c r="D100" s="85" t="s">
        <v>92</v>
      </c>
      <c r="E100" s="68">
        <v>12</v>
      </c>
      <c r="F100" s="67" t="s">
        <v>263</v>
      </c>
      <c r="G100" s="68" t="s">
        <v>170</v>
      </c>
      <c r="H100" s="69">
        <v>60</v>
      </c>
      <c r="I100" s="69">
        <v>0</v>
      </c>
      <c r="J100" s="69">
        <f t="shared" si="9"/>
        <v>0</v>
      </c>
    </row>
    <row r="101" spans="1:10" ht="15" customHeight="1">
      <c r="A101" s="62" t="s">
        <v>112</v>
      </c>
      <c r="B101" s="62" t="s">
        <v>113</v>
      </c>
      <c r="C101" s="63">
        <v>992</v>
      </c>
      <c r="D101" s="84" t="s">
        <v>114</v>
      </c>
      <c r="E101" s="64" t="s">
        <v>88</v>
      </c>
      <c r="F101" s="64" t="s">
        <v>154</v>
      </c>
      <c r="G101" s="64" t="s">
        <v>155</v>
      </c>
      <c r="H101" s="65">
        <f>SUM(H102,H108)</f>
        <v>1176</v>
      </c>
      <c r="I101" s="65">
        <f>SUM(I102,I108)</f>
        <v>249.3</v>
      </c>
      <c r="J101" s="65">
        <f t="shared" si="9"/>
        <v>21.198979591836736</v>
      </c>
    </row>
    <row r="102" spans="1:10" ht="15" customHeight="1">
      <c r="A102" s="66"/>
      <c r="B102" s="62" t="s">
        <v>115</v>
      </c>
      <c r="C102" s="63">
        <v>992</v>
      </c>
      <c r="D102" s="84" t="s">
        <v>114</v>
      </c>
      <c r="E102" s="64" t="s">
        <v>90</v>
      </c>
      <c r="F102" s="64" t="s">
        <v>154</v>
      </c>
      <c r="G102" s="64" t="s">
        <v>155</v>
      </c>
      <c r="H102" s="65">
        <f aca="true" t="shared" si="12" ref="H102:I106">H103</f>
        <v>100</v>
      </c>
      <c r="I102" s="65">
        <f t="shared" si="12"/>
        <v>0</v>
      </c>
      <c r="J102" s="65">
        <f t="shared" si="9"/>
        <v>0</v>
      </c>
    </row>
    <row r="103" spans="1:10" ht="44.25" customHeight="1">
      <c r="A103" s="66"/>
      <c r="B103" s="66" t="s">
        <v>264</v>
      </c>
      <c r="C103" s="67">
        <v>992</v>
      </c>
      <c r="D103" s="85" t="s">
        <v>114</v>
      </c>
      <c r="E103" s="68" t="s">
        <v>90</v>
      </c>
      <c r="F103" s="68" t="s">
        <v>265</v>
      </c>
      <c r="G103" s="68" t="s">
        <v>155</v>
      </c>
      <c r="H103" s="69">
        <f t="shared" si="12"/>
        <v>100</v>
      </c>
      <c r="I103" s="69">
        <f t="shared" si="12"/>
        <v>0</v>
      </c>
      <c r="J103" s="69">
        <f t="shared" si="9"/>
        <v>0</v>
      </c>
    </row>
    <row r="104" spans="1:10" ht="29.25" customHeight="1">
      <c r="A104" s="66"/>
      <c r="B104" s="66" t="s">
        <v>266</v>
      </c>
      <c r="C104" s="67">
        <v>992</v>
      </c>
      <c r="D104" s="85" t="s">
        <v>114</v>
      </c>
      <c r="E104" s="68" t="s">
        <v>90</v>
      </c>
      <c r="F104" s="68" t="s">
        <v>267</v>
      </c>
      <c r="G104" s="68" t="s">
        <v>155</v>
      </c>
      <c r="H104" s="69">
        <f t="shared" si="12"/>
        <v>100</v>
      </c>
      <c r="I104" s="69">
        <f t="shared" si="12"/>
        <v>0</v>
      </c>
      <c r="J104" s="69">
        <f t="shared" si="9"/>
        <v>0</v>
      </c>
    </row>
    <row r="105" spans="1:10" ht="59.25" customHeight="1">
      <c r="A105" s="66"/>
      <c r="B105" s="66" t="s">
        <v>268</v>
      </c>
      <c r="C105" s="67">
        <v>992</v>
      </c>
      <c r="D105" s="85" t="s">
        <v>114</v>
      </c>
      <c r="E105" s="68" t="s">
        <v>90</v>
      </c>
      <c r="F105" s="68" t="s">
        <v>269</v>
      </c>
      <c r="G105" s="68" t="s">
        <v>155</v>
      </c>
      <c r="H105" s="69">
        <f t="shared" si="12"/>
        <v>100</v>
      </c>
      <c r="I105" s="69">
        <f t="shared" si="12"/>
        <v>0</v>
      </c>
      <c r="J105" s="69">
        <f t="shared" si="9"/>
        <v>0</v>
      </c>
    </row>
    <row r="106" spans="1:10" ht="30.75" customHeight="1">
      <c r="A106" s="66"/>
      <c r="B106" s="66" t="s">
        <v>270</v>
      </c>
      <c r="C106" s="67">
        <v>992</v>
      </c>
      <c r="D106" s="85" t="s">
        <v>114</v>
      </c>
      <c r="E106" s="68" t="s">
        <v>90</v>
      </c>
      <c r="F106" s="68" t="s">
        <v>271</v>
      </c>
      <c r="G106" s="68" t="s">
        <v>155</v>
      </c>
      <c r="H106" s="69">
        <f t="shared" si="12"/>
        <v>100</v>
      </c>
      <c r="I106" s="69">
        <f t="shared" si="12"/>
        <v>0</v>
      </c>
      <c r="J106" s="69">
        <f t="shared" si="9"/>
        <v>0</v>
      </c>
    </row>
    <row r="107" spans="1:10" ht="45.75" customHeight="1">
      <c r="A107" s="66"/>
      <c r="B107" s="66" t="s">
        <v>169</v>
      </c>
      <c r="C107" s="67">
        <v>992</v>
      </c>
      <c r="D107" s="85" t="s">
        <v>114</v>
      </c>
      <c r="E107" s="68" t="s">
        <v>90</v>
      </c>
      <c r="F107" s="68" t="s">
        <v>271</v>
      </c>
      <c r="G107" s="68" t="s">
        <v>170</v>
      </c>
      <c r="H107" s="69">
        <v>100</v>
      </c>
      <c r="I107" s="69">
        <v>0</v>
      </c>
      <c r="J107" s="69">
        <f t="shared" si="9"/>
        <v>0</v>
      </c>
    </row>
    <row r="108" spans="1:10" ht="14.25" customHeight="1">
      <c r="A108" s="66"/>
      <c r="B108" s="62" t="s">
        <v>116</v>
      </c>
      <c r="C108" s="63">
        <v>992</v>
      </c>
      <c r="D108" s="84" t="s">
        <v>114</v>
      </c>
      <c r="E108" s="64" t="s">
        <v>102</v>
      </c>
      <c r="F108" s="64" t="s">
        <v>154</v>
      </c>
      <c r="G108" s="64" t="s">
        <v>155</v>
      </c>
      <c r="H108" s="65">
        <f>H109</f>
        <v>1076</v>
      </c>
      <c r="I108" s="65">
        <f>I109</f>
        <v>249.3</v>
      </c>
      <c r="J108" s="65">
        <f t="shared" si="9"/>
        <v>23.16914498141264</v>
      </c>
    </row>
    <row r="109" spans="1:10" ht="45.75" customHeight="1">
      <c r="A109" s="66"/>
      <c r="B109" s="66" t="s">
        <v>272</v>
      </c>
      <c r="C109" s="67">
        <v>992</v>
      </c>
      <c r="D109" s="85" t="s">
        <v>114</v>
      </c>
      <c r="E109" s="68" t="s">
        <v>102</v>
      </c>
      <c r="F109" s="67" t="s">
        <v>273</v>
      </c>
      <c r="G109" s="68" t="s">
        <v>155</v>
      </c>
      <c r="H109" s="69">
        <f>H110</f>
        <v>1076</v>
      </c>
      <c r="I109" s="69">
        <f>I110</f>
        <v>249.3</v>
      </c>
      <c r="J109" s="69">
        <f t="shared" si="9"/>
        <v>23.16914498141264</v>
      </c>
    </row>
    <row r="110" spans="1:10" ht="16.5" customHeight="1">
      <c r="A110" s="66"/>
      <c r="B110" s="66" t="s">
        <v>274</v>
      </c>
      <c r="C110" s="67">
        <v>992</v>
      </c>
      <c r="D110" s="85" t="s">
        <v>114</v>
      </c>
      <c r="E110" s="68" t="s">
        <v>102</v>
      </c>
      <c r="F110" s="67" t="s">
        <v>275</v>
      </c>
      <c r="G110" s="68" t="s">
        <v>155</v>
      </c>
      <c r="H110" s="69">
        <f>SUM(H111,H116,H119,H122)</f>
        <v>1076</v>
      </c>
      <c r="I110" s="69">
        <f>SUM(I111,I116,I119,I122)</f>
        <v>249.3</v>
      </c>
      <c r="J110" s="69">
        <f t="shared" si="9"/>
        <v>23.16914498141264</v>
      </c>
    </row>
    <row r="111" spans="1:10" ht="32.25" customHeight="1">
      <c r="A111" s="66"/>
      <c r="B111" s="66" t="s">
        <v>276</v>
      </c>
      <c r="C111" s="67">
        <v>992</v>
      </c>
      <c r="D111" s="85" t="s">
        <v>114</v>
      </c>
      <c r="E111" s="68" t="s">
        <v>102</v>
      </c>
      <c r="F111" s="67" t="s">
        <v>277</v>
      </c>
      <c r="G111" s="68" t="s">
        <v>155</v>
      </c>
      <c r="H111" s="69">
        <f>H112+H114</f>
        <v>593</v>
      </c>
      <c r="I111" s="69">
        <f>I112+I114</f>
        <v>71.10000000000001</v>
      </c>
      <c r="J111" s="69">
        <f t="shared" si="9"/>
        <v>11.989881956155145</v>
      </c>
    </row>
    <row r="112" spans="1:10" ht="15" customHeight="1">
      <c r="A112" s="66"/>
      <c r="B112" s="66" t="s">
        <v>278</v>
      </c>
      <c r="C112" s="67">
        <v>992</v>
      </c>
      <c r="D112" s="85" t="s">
        <v>114</v>
      </c>
      <c r="E112" s="68" t="s">
        <v>102</v>
      </c>
      <c r="F112" s="67" t="s">
        <v>279</v>
      </c>
      <c r="G112" s="68" t="s">
        <v>155</v>
      </c>
      <c r="H112" s="69">
        <f>H113</f>
        <v>483</v>
      </c>
      <c r="I112" s="69">
        <f>I113</f>
        <v>71.10000000000001</v>
      </c>
      <c r="J112" s="69">
        <f t="shared" si="9"/>
        <v>14.72049689440994</v>
      </c>
    </row>
    <row r="113" spans="1:10" ht="31.5" customHeight="1">
      <c r="A113" s="66"/>
      <c r="B113" s="66" t="s">
        <v>280</v>
      </c>
      <c r="C113" s="67">
        <v>992</v>
      </c>
      <c r="D113" s="85" t="s">
        <v>114</v>
      </c>
      <c r="E113" s="68" t="s">
        <v>102</v>
      </c>
      <c r="F113" s="67" t="s">
        <v>279</v>
      </c>
      <c r="G113" s="68" t="s">
        <v>170</v>
      </c>
      <c r="H113" s="69">
        <f>200+283</f>
        <v>483</v>
      </c>
      <c r="I113" s="69">
        <v>71.10000000000001</v>
      </c>
      <c r="J113" s="69">
        <f t="shared" si="9"/>
        <v>14.72049689440994</v>
      </c>
    </row>
    <row r="114" spans="1:10" ht="31.5" customHeight="1">
      <c r="A114" s="66"/>
      <c r="B114" s="66" t="s">
        <v>281</v>
      </c>
      <c r="C114" s="67">
        <v>992</v>
      </c>
      <c r="D114" s="85" t="s">
        <v>114</v>
      </c>
      <c r="E114" s="68" t="s">
        <v>102</v>
      </c>
      <c r="F114" s="67" t="s">
        <v>282</v>
      </c>
      <c r="G114" s="68" t="s">
        <v>155</v>
      </c>
      <c r="H114" s="69">
        <f>H115</f>
        <v>110</v>
      </c>
      <c r="I114" s="69">
        <f>I115</f>
        <v>0</v>
      </c>
      <c r="J114" s="69">
        <f t="shared" si="9"/>
        <v>0</v>
      </c>
    </row>
    <row r="115" spans="1:10" ht="31.5" customHeight="1">
      <c r="A115" s="66"/>
      <c r="B115" s="66" t="s">
        <v>280</v>
      </c>
      <c r="C115" s="67">
        <v>992</v>
      </c>
      <c r="D115" s="85" t="s">
        <v>114</v>
      </c>
      <c r="E115" s="68" t="s">
        <v>102</v>
      </c>
      <c r="F115" s="67" t="s">
        <v>282</v>
      </c>
      <c r="G115" s="68" t="s">
        <v>170</v>
      </c>
      <c r="H115" s="69">
        <v>110</v>
      </c>
      <c r="I115" s="69">
        <v>0</v>
      </c>
      <c r="J115" s="69">
        <f t="shared" si="9"/>
        <v>0</v>
      </c>
    </row>
    <row r="116" spans="1:10" ht="31.5" customHeight="1">
      <c r="A116" s="66"/>
      <c r="B116" s="66" t="s">
        <v>283</v>
      </c>
      <c r="C116" s="67">
        <v>992</v>
      </c>
      <c r="D116" s="85" t="s">
        <v>114</v>
      </c>
      <c r="E116" s="68" t="s">
        <v>102</v>
      </c>
      <c r="F116" s="67" t="s">
        <v>284</v>
      </c>
      <c r="G116" s="68" t="s">
        <v>155</v>
      </c>
      <c r="H116" s="69">
        <f>H117</f>
        <v>230</v>
      </c>
      <c r="I116" s="69">
        <f>I117</f>
        <v>80.2</v>
      </c>
      <c r="J116" s="69">
        <f t="shared" si="9"/>
        <v>34.869565217391305</v>
      </c>
    </row>
    <row r="117" spans="1:10" ht="16.5" customHeight="1">
      <c r="A117" s="66"/>
      <c r="B117" s="66" t="s">
        <v>285</v>
      </c>
      <c r="C117" s="67">
        <v>992</v>
      </c>
      <c r="D117" s="85" t="s">
        <v>114</v>
      </c>
      <c r="E117" s="68" t="s">
        <v>102</v>
      </c>
      <c r="F117" s="67" t="s">
        <v>286</v>
      </c>
      <c r="G117" s="68" t="s">
        <v>155</v>
      </c>
      <c r="H117" s="69">
        <f>H118</f>
        <v>230</v>
      </c>
      <c r="I117" s="69">
        <f>I118</f>
        <v>80.2</v>
      </c>
      <c r="J117" s="69">
        <f t="shared" si="9"/>
        <v>34.869565217391305</v>
      </c>
    </row>
    <row r="118" spans="1:10" ht="30.75" customHeight="1">
      <c r="A118" s="66"/>
      <c r="B118" s="66" t="s">
        <v>280</v>
      </c>
      <c r="C118" s="67">
        <v>992</v>
      </c>
      <c r="D118" s="85" t="s">
        <v>114</v>
      </c>
      <c r="E118" s="68" t="s">
        <v>102</v>
      </c>
      <c r="F118" s="67" t="s">
        <v>286</v>
      </c>
      <c r="G118" s="68" t="s">
        <v>170</v>
      </c>
      <c r="H118" s="69">
        <f>110+120</f>
        <v>230</v>
      </c>
      <c r="I118" s="69">
        <v>80.2</v>
      </c>
      <c r="J118" s="69">
        <f t="shared" si="9"/>
        <v>34.869565217391305</v>
      </c>
    </row>
    <row r="119" spans="1:10" ht="44.25" customHeight="1">
      <c r="A119" s="66"/>
      <c r="B119" s="66" t="s">
        <v>287</v>
      </c>
      <c r="C119" s="67">
        <v>992</v>
      </c>
      <c r="D119" s="85" t="s">
        <v>114</v>
      </c>
      <c r="E119" s="68" t="s">
        <v>102</v>
      </c>
      <c r="F119" s="67" t="s">
        <v>288</v>
      </c>
      <c r="G119" s="68" t="s">
        <v>155</v>
      </c>
      <c r="H119" s="69">
        <f>H120</f>
        <v>208</v>
      </c>
      <c r="I119" s="69">
        <f>I120</f>
        <v>98</v>
      </c>
      <c r="J119" s="69">
        <f t="shared" si="9"/>
        <v>47.11538461538461</v>
      </c>
    </row>
    <row r="120" spans="1:10" ht="15.75" customHeight="1">
      <c r="A120" s="66"/>
      <c r="B120" s="66" t="s">
        <v>289</v>
      </c>
      <c r="C120" s="67">
        <v>992</v>
      </c>
      <c r="D120" s="85" t="s">
        <v>114</v>
      </c>
      <c r="E120" s="68" t="s">
        <v>102</v>
      </c>
      <c r="F120" s="67" t="s">
        <v>290</v>
      </c>
      <c r="G120" s="68" t="s">
        <v>155</v>
      </c>
      <c r="H120" s="69">
        <f>H121</f>
        <v>208</v>
      </c>
      <c r="I120" s="69">
        <f>I121</f>
        <v>98</v>
      </c>
      <c r="J120" s="69">
        <f t="shared" si="9"/>
        <v>47.11538461538461</v>
      </c>
    </row>
    <row r="121" spans="1:10" ht="30.75" customHeight="1">
      <c r="A121" s="66"/>
      <c r="B121" s="66" t="s">
        <v>280</v>
      </c>
      <c r="C121" s="67">
        <v>992</v>
      </c>
      <c r="D121" s="85" t="s">
        <v>114</v>
      </c>
      <c r="E121" s="68" t="s">
        <v>102</v>
      </c>
      <c r="F121" s="67" t="s">
        <v>290</v>
      </c>
      <c r="G121" s="68" t="s">
        <v>170</v>
      </c>
      <c r="H121" s="69">
        <f>110+98</f>
        <v>208</v>
      </c>
      <c r="I121" s="69">
        <v>98</v>
      </c>
      <c r="J121" s="69">
        <f t="shared" si="9"/>
        <v>47.11538461538461</v>
      </c>
    </row>
    <row r="122" spans="1:10" ht="45" customHeight="1">
      <c r="A122" s="66"/>
      <c r="B122" s="66" t="s">
        <v>291</v>
      </c>
      <c r="C122" s="67">
        <v>992</v>
      </c>
      <c r="D122" s="85" t="s">
        <v>114</v>
      </c>
      <c r="E122" s="68" t="s">
        <v>102</v>
      </c>
      <c r="F122" s="67" t="s">
        <v>292</v>
      </c>
      <c r="G122" s="68" t="s">
        <v>155</v>
      </c>
      <c r="H122" s="69">
        <f>H123</f>
        <v>45</v>
      </c>
      <c r="I122" s="69">
        <f>I123</f>
        <v>0</v>
      </c>
      <c r="J122" s="69">
        <f t="shared" si="9"/>
        <v>0</v>
      </c>
    </row>
    <row r="123" spans="1:10" ht="15.75" customHeight="1">
      <c r="A123" s="66"/>
      <c r="B123" s="66" t="s">
        <v>342</v>
      </c>
      <c r="C123" s="67">
        <v>992</v>
      </c>
      <c r="D123" s="85" t="s">
        <v>114</v>
      </c>
      <c r="E123" s="68" t="s">
        <v>102</v>
      </c>
      <c r="F123" s="67" t="s">
        <v>294</v>
      </c>
      <c r="G123" s="68" t="s">
        <v>155</v>
      </c>
      <c r="H123" s="69">
        <f>H124</f>
        <v>45</v>
      </c>
      <c r="I123" s="69">
        <f>I124</f>
        <v>0</v>
      </c>
      <c r="J123" s="69">
        <f t="shared" si="9"/>
        <v>0</v>
      </c>
    </row>
    <row r="124" spans="1:10" ht="31.5" customHeight="1">
      <c r="A124" s="66"/>
      <c r="B124" s="66" t="s">
        <v>280</v>
      </c>
      <c r="C124" s="67">
        <v>992</v>
      </c>
      <c r="D124" s="85" t="s">
        <v>114</v>
      </c>
      <c r="E124" s="68" t="s">
        <v>102</v>
      </c>
      <c r="F124" s="67" t="s">
        <v>294</v>
      </c>
      <c r="G124" s="68" t="s">
        <v>170</v>
      </c>
      <c r="H124" s="69">
        <v>45</v>
      </c>
      <c r="I124" s="69">
        <v>0</v>
      </c>
      <c r="J124" s="69">
        <f t="shared" si="9"/>
        <v>0</v>
      </c>
    </row>
    <row r="125" spans="1:10" ht="16.5" customHeight="1">
      <c r="A125" s="62" t="s">
        <v>117</v>
      </c>
      <c r="B125" s="62" t="s">
        <v>118</v>
      </c>
      <c r="C125" s="63">
        <v>992</v>
      </c>
      <c r="D125" s="84" t="s">
        <v>119</v>
      </c>
      <c r="E125" s="64" t="s">
        <v>88</v>
      </c>
      <c r="F125" s="64" t="s">
        <v>154</v>
      </c>
      <c r="G125" s="64" t="s">
        <v>155</v>
      </c>
      <c r="H125" s="65">
        <f aca="true" t="shared" si="13" ref="H125:I129">H126</f>
        <v>50</v>
      </c>
      <c r="I125" s="65">
        <f t="shared" si="13"/>
        <v>0</v>
      </c>
      <c r="J125" s="65">
        <f t="shared" si="9"/>
        <v>0</v>
      </c>
    </row>
    <row r="126" spans="1:10" ht="28.5" customHeight="1">
      <c r="A126" s="66"/>
      <c r="B126" s="62" t="s">
        <v>120</v>
      </c>
      <c r="C126" s="63">
        <v>992</v>
      </c>
      <c r="D126" s="84" t="s">
        <v>119</v>
      </c>
      <c r="E126" s="64" t="s">
        <v>119</v>
      </c>
      <c r="F126" s="64" t="s">
        <v>154</v>
      </c>
      <c r="G126" s="64" t="s">
        <v>155</v>
      </c>
      <c r="H126" s="65">
        <f t="shared" si="13"/>
        <v>50</v>
      </c>
      <c r="I126" s="65">
        <f t="shared" si="13"/>
        <v>0</v>
      </c>
      <c r="J126" s="65">
        <f t="shared" si="9"/>
        <v>0</v>
      </c>
    </row>
    <row r="127" spans="1:10" ht="45" customHeight="1">
      <c r="A127" s="66"/>
      <c r="B127" s="66" t="s">
        <v>295</v>
      </c>
      <c r="C127" s="67">
        <v>992</v>
      </c>
      <c r="D127" s="85" t="s">
        <v>119</v>
      </c>
      <c r="E127" s="68" t="s">
        <v>119</v>
      </c>
      <c r="F127" s="68" t="s">
        <v>296</v>
      </c>
      <c r="G127" s="68" t="s">
        <v>155</v>
      </c>
      <c r="H127" s="69">
        <f t="shared" si="13"/>
        <v>50</v>
      </c>
      <c r="I127" s="69">
        <f t="shared" si="13"/>
        <v>0</v>
      </c>
      <c r="J127" s="69">
        <f t="shared" si="9"/>
        <v>0</v>
      </c>
    </row>
    <row r="128" spans="1:10" ht="15" customHeight="1">
      <c r="A128" s="66"/>
      <c r="B128" s="66" t="s">
        <v>297</v>
      </c>
      <c r="C128" s="67">
        <v>992</v>
      </c>
      <c r="D128" s="85" t="s">
        <v>119</v>
      </c>
      <c r="E128" s="68" t="s">
        <v>119</v>
      </c>
      <c r="F128" s="68" t="s">
        <v>298</v>
      </c>
      <c r="G128" s="68" t="s">
        <v>155</v>
      </c>
      <c r="H128" s="69">
        <f t="shared" si="13"/>
        <v>50</v>
      </c>
      <c r="I128" s="69">
        <f t="shared" si="13"/>
        <v>0</v>
      </c>
      <c r="J128" s="69">
        <f t="shared" si="9"/>
        <v>0</v>
      </c>
    </row>
    <row r="129" spans="1:10" ht="30" customHeight="1">
      <c r="A129" s="66"/>
      <c r="B129" s="66" t="s">
        <v>299</v>
      </c>
      <c r="C129" s="67">
        <v>992</v>
      </c>
      <c r="D129" s="85" t="s">
        <v>119</v>
      </c>
      <c r="E129" s="68" t="s">
        <v>119</v>
      </c>
      <c r="F129" s="68" t="s">
        <v>300</v>
      </c>
      <c r="G129" s="68" t="s">
        <v>155</v>
      </c>
      <c r="H129" s="69">
        <f t="shared" si="13"/>
        <v>50</v>
      </c>
      <c r="I129" s="69">
        <f t="shared" si="13"/>
        <v>0</v>
      </c>
      <c r="J129" s="69">
        <f t="shared" si="9"/>
        <v>0</v>
      </c>
    </row>
    <row r="130" spans="1:10" ht="94.5" customHeight="1">
      <c r="A130" s="66"/>
      <c r="B130" s="66" t="s">
        <v>162</v>
      </c>
      <c r="C130" s="67">
        <v>992</v>
      </c>
      <c r="D130" s="85" t="s">
        <v>119</v>
      </c>
      <c r="E130" s="68" t="s">
        <v>119</v>
      </c>
      <c r="F130" s="68" t="s">
        <v>300</v>
      </c>
      <c r="G130" s="68" t="s">
        <v>163</v>
      </c>
      <c r="H130" s="69">
        <v>50</v>
      </c>
      <c r="I130" s="69">
        <v>0</v>
      </c>
      <c r="J130" s="69">
        <f t="shared" si="9"/>
        <v>0</v>
      </c>
    </row>
    <row r="131" spans="1:10" ht="15.75" customHeight="1">
      <c r="A131" s="62" t="s">
        <v>121</v>
      </c>
      <c r="B131" s="62" t="s">
        <v>301</v>
      </c>
      <c r="C131" s="63">
        <v>992</v>
      </c>
      <c r="D131" s="84" t="s">
        <v>123</v>
      </c>
      <c r="E131" s="64" t="s">
        <v>88</v>
      </c>
      <c r="F131" s="64" t="s">
        <v>154</v>
      </c>
      <c r="G131" s="64" t="s">
        <v>155</v>
      </c>
      <c r="H131" s="65">
        <f aca="true" t="shared" si="14" ref="H131:I133">H132</f>
        <v>8786.999999999998</v>
      </c>
      <c r="I131" s="65">
        <f t="shared" si="14"/>
        <v>1913.4600000000003</v>
      </c>
      <c r="J131" s="65">
        <f t="shared" si="9"/>
        <v>21.77603277569137</v>
      </c>
    </row>
    <row r="132" spans="1:10" ht="15.75" customHeight="1">
      <c r="A132" s="66"/>
      <c r="B132" s="62" t="s">
        <v>124</v>
      </c>
      <c r="C132" s="63">
        <v>992</v>
      </c>
      <c r="D132" s="84" t="s">
        <v>123</v>
      </c>
      <c r="E132" s="64" t="s">
        <v>87</v>
      </c>
      <c r="F132" s="64" t="s">
        <v>154</v>
      </c>
      <c r="G132" s="64" t="s">
        <v>155</v>
      </c>
      <c r="H132" s="65">
        <f t="shared" si="14"/>
        <v>8786.999999999998</v>
      </c>
      <c r="I132" s="65">
        <f t="shared" si="14"/>
        <v>1913.4600000000003</v>
      </c>
      <c r="J132" s="65">
        <f t="shared" si="9"/>
        <v>21.77603277569137</v>
      </c>
    </row>
    <row r="133" spans="1:10" ht="30.75" customHeight="1">
      <c r="A133" s="66"/>
      <c r="B133" s="66" t="s">
        <v>302</v>
      </c>
      <c r="C133" s="67">
        <v>992</v>
      </c>
      <c r="D133" s="85" t="s">
        <v>123</v>
      </c>
      <c r="E133" s="68" t="s">
        <v>87</v>
      </c>
      <c r="F133" s="68" t="s">
        <v>303</v>
      </c>
      <c r="G133" s="68" t="s">
        <v>155</v>
      </c>
      <c r="H133" s="69">
        <f t="shared" si="14"/>
        <v>8786.999999999998</v>
      </c>
      <c r="I133" s="69">
        <f t="shared" si="14"/>
        <v>1913.4600000000003</v>
      </c>
      <c r="J133" s="69">
        <f t="shared" si="9"/>
        <v>21.77603277569137</v>
      </c>
    </row>
    <row r="134" spans="1:10" ht="30.75" customHeight="1">
      <c r="A134" s="66"/>
      <c r="B134" s="66" t="s">
        <v>304</v>
      </c>
      <c r="C134" s="67">
        <v>992</v>
      </c>
      <c r="D134" s="85" t="s">
        <v>123</v>
      </c>
      <c r="E134" s="68" t="s">
        <v>87</v>
      </c>
      <c r="F134" s="68" t="s">
        <v>305</v>
      </c>
      <c r="G134" s="68" t="s">
        <v>155</v>
      </c>
      <c r="H134" s="69">
        <f>H135+H140+H147+H150</f>
        <v>8786.999999999998</v>
      </c>
      <c r="I134" s="69">
        <f>I135+I140+I147+I150</f>
        <v>1913.4600000000003</v>
      </c>
      <c r="J134" s="69">
        <f t="shared" si="9"/>
        <v>21.77603277569137</v>
      </c>
    </row>
    <row r="135" spans="1:10" ht="60.75" customHeight="1">
      <c r="A135" s="66"/>
      <c r="B135" s="66" t="s">
        <v>343</v>
      </c>
      <c r="C135" s="67">
        <v>992</v>
      </c>
      <c r="D135" s="85" t="s">
        <v>123</v>
      </c>
      <c r="E135" s="68" t="s">
        <v>87</v>
      </c>
      <c r="F135" s="68" t="s">
        <v>307</v>
      </c>
      <c r="G135" s="68" t="s">
        <v>155</v>
      </c>
      <c r="H135" s="69">
        <f>H136</f>
        <v>3706.5999999999995</v>
      </c>
      <c r="I135" s="70">
        <f>I136</f>
        <v>1254.14</v>
      </c>
      <c r="J135" s="69">
        <f t="shared" si="9"/>
        <v>33.83532077915071</v>
      </c>
    </row>
    <row r="136" spans="1:10" ht="45.75" customHeight="1">
      <c r="A136" s="66"/>
      <c r="B136" s="66" t="s">
        <v>211</v>
      </c>
      <c r="C136" s="67">
        <v>992</v>
      </c>
      <c r="D136" s="85" t="s">
        <v>123</v>
      </c>
      <c r="E136" s="68" t="s">
        <v>87</v>
      </c>
      <c r="F136" s="68" t="s">
        <v>308</v>
      </c>
      <c r="G136" s="68" t="s">
        <v>155</v>
      </c>
      <c r="H136" s="69">
        <f>SUM(H137:H139)</f>
        <v>3706.5999999999995</v>
      </c>
      <c r="I136" s="70">
        <f>SUM(I137:I139)</f>
        <v>1254.14</v>
      </c>
      <c r="J136" s="69">
        <f t="shared" si="9"/>
        <v>33.83532077915071</v>
      </c>
    </row>
    <row r="137" spans="1:10" ht="94.5" customHeight="1">
      <c r="A137" s="66"/>
      <c r="B137" s="66" t="s">
        <v>162</v>
      </c>
      <c r="C137" s="67">
        <v>992</v>
      </c>
      <c r="D137" s="85" t="s">
        <v>123</v>
      </c>
      <c r="E137" s="68" t="s">
        <v>87</v>
      </c>
      <c r="F137" s="68" t="s">
        <v>308</v>
      </c>
      <c r="G137" s="68" t="s">
        <v>163</v>
      </c>
      <c r="H137" s="69">
        <f>4151.2-1328.3</f>
        <v>2822.8999999999996</v>
      </c>
      <c r="I137" s="69">
        <v>973.1</v>
      </c>
      <c r="J137" s="69">
        <f t="shared" si="9"/>
        <v>34.4716426370045</v>
      </c>
    </row>
    <row r="138" spans="1:10" ht="46.5" customHeight="1">
      <c r="A138" s="66"/>
      <c r="B138" s="66" t="s">
        <v>169</v>
      </c>
      <c r="C138" s="67">
        <v>992</v>
      </c>
      <c r="D138" s="85" t="s">
        <v>123</v>
      </c>
      <c r="E138" s="68" t="s">
        <v>87</v>
      </c>
      <c r="F138" s="68" t="s">
        <v>308</v>
      </c>
      <c r="G138" s="68" t="s">
        <v>170</v>
      </c>
      <c r="H138" s="69">
        <f>303.3+(14.4+314.6)+(201+17.5+7.9)</f>
        <v>858.6999999999999</v>
      </c>
      <c r="I138" s="69">
        <v>275.8</v>
      </c>
      <c r="J138" s="69">
        <f t="shared" si="9"/>
        <v>32.11831838826133</v>
      </c>
    </row>
    <row r="139" spans="1:10" ht="13.5" customHeight="1">
      <c r="A139" s="66"/>
      <c r="B139" s="66" t="s">
        <v>171</v>
      </c>
      <c r="C139" s="67">
        <v>992</v>
      </c>
      <c r="D139" s="85" t="s">
        <v>123</v>
      </c>
      <c r="E139" s="68" t="s">
        <v>87</v>
      </c>
      <c r="F139" s="68" t="s">
        <v>308</v>
      </c>
      <c r="G139" s="68" t="s">
        <v>172</v>
      </c>
      <c r="H139" s="69">
        <v>25</v>
      </c>
      <c r="I139" s="70">
        <v>5.24</v>
      </c>
      <c r="J139" s="69">
        <f aca="true" t="shared" si="15" ref="J139:J178">I139/H139*100</f>
        <v>20.96</v>
      </c>
    </row>
    <row r="140" spans="1:10" ht="15" customHeight="1">
      <c r="A140" s="66"/>
      <c r="B140" s="66" t="s">
        <v>309</v>
      </c>
      <c r="C140" s="67">
        <v>992</v>
      </c>
      <c r="D140" s="85" t="s">
        <v>123</v>
      </c>
      <c r="E140" s="68" t="s">
        <v>87</v>
      </c>
      <c r="F140" s="68" t="s">
        <v>310</v>
      </c>
      <c r="G140" s="68" t="s">
        <v>155</v>
      </c>
      <c r="H140" s="69">
        <f>H141+H144</f>
        <v>4561.299999999999</v>
      </c>
      <c r="I140" s="69">
        <f>I141+I144</f>
        <v>442.12</v>
      </c>
      <c r="J140" s="69">
        <f t="shared" si="15"/>
        <v>9.692850722381777</v>
      </c>
    </row>
    <row r="141" spans="1:10" ht="75.75" customHeight="1">
      <c r="A141" s="66"/>
      <c r="B141" s="66" t="s">
        <v>311</v>
      </c>
      <c r="C141" s="67">
        <v>992</v>
      </c>
      <c r="D141" s="85" t="s">
        <v>123</v>
      </c>
      <c r="E141" s="68" t="s">
        <v>87</v>
      </c>
      <c r="F141" s="68" t="s">
        <v>312</v>
      </c>
      <c r="G141" s="68" t="s">
        <v>155</v>
      </c>
      <c r="H141" s="69">
        <f>SUM(H142:H143)</f>
        <v>2715.2999999999997</v>
      </c>
      <c r="I141" s="69">
        <f>SUM(I142:I143)</f>
        <v>408.31</v>
      </c>
      <c r="J141" s="69">
        <f t="shared" si="15"/>
        <v>15.037380768239238</v>
      </c>
    </row>
    <row r="142" spans="1:10" ht="94.5" customHeight="1">
      <c r="A142" s="66"/>
      <c r="B142" s="66" t="s">
        <v>162</v>
      </c>
      <c r="C142" s="67">
        <v>992</v>
      </c>
      <c r="D142" s="85" t="s">
        <v>123</v>
      </c>
      <c r="E142" s="68" t="s">
        <v>87</v>
      </c>
      <c r="F142" s="68" t="s">
        <v>312</v>
      </c>
      <c r="G142" s="68" t="s">
        <v>163</v>
      </c>
      <c r="H142" s="69">
        <f>1150.9+964.3</f>
        <v>2115.2</v>
      </c>
      <c r="I142" s="70">
        <v>408.31</v>
      </c>
      <c r="J142" s="69">
        <f t="shared" si="15"/>
        <v>19.303611951588504</v>
      </c>
    </row>
    <row r="143" spans="1:10" ht="16.5" customHeight="1">
      <c r="A143" s="66"/>
      <c r="B143" s="66" t="s">
        <v>185</v>
      </c>
      <c r="C143" s="67">
        <v>992</v>
      </c>
      <c r="D143" s="85" t="s">
        <v>123</v>
      </c>
      <c r="E143" s="68" t="s">
        <v>87</v>
      </c>
      <c r="F143" s="72" t="s">
        <v>312</v>
      </c>
      <c r="G143" s="73" t="s">
        <v>186</v>
      </c>
      <c r="H143" s="74">
        <f>328.1+272</f>
        <v>600.1</v>
      </c>
      <c r="I143" s="74">
        <v>0</v>
      </c>
      <c r="J143" s="74">
        <f t="shared" si="15"/>
        <v>0</v>
      </c>
    </row>
    <row r="144" spans="1:10" ht="73.5" customHeight="1">
      <c r="A144" s="66"/>
      <c r="B144" s="66" t="s">
        <v>311</v>
      </c>
      <c r="C144" s="67">
        <v>992</v>
      </c>
      <c r="D144" s="85" t="s">
        <v>123</v>
      </c>
      <c r="E144" s="68" t="s">
        <v>87</v>
      </c>
      <c r="F144" s="68" t="s">
        <v>313</v>
      </c>
      <c r="G144" s="68" t="s">
        <v>155</v>
      </c>
      <c r="H144" s="69">
        <f>SUM(H145:H146)</f>
        <v>1846</v>
      </c>
      <c r="I144" s="69">
        <f>SUM(I145:I146)</f>
        <v>33.81</v>
      </c>
      <c r="J144" s="69">
        <f t="shared" si="15"/>
        <v>1.8315276273022751</v>
      </c>
    </row>
    <row r="145" spans="1:10" ht="90" customHeight="1">
      <c r="A145" s="66"/>
      <c r="B145" s="66" t="s">
        <v>162</v>
      </c>
      <c r="C145" s="67">
        <v>992</v>
      </c>
      <c r="D145" s="85" t="s">
        <v>123</v>
      </c>
      <c r="E145" s="68" t="s">
        <v>87</v>
      </c>
      <c r="F145" s="68" t="s">
        <v>313</v>
      </c>
      <c r="G145" s="68" t="s">
        <v>163</v>
      </c>
      <c r="H145" s="69">
        <f>77.8+50.8+(1020.2+308.1)</f>
        <v>1456.9</v>
      </c>
      <c r="I145" s="70">
        <v>33.81</v>
      </c>
      <c r="J145" s="69">
        <f t="shared" si="15"/>
        <v>2.3206808977966915</v>
      </c>
    </row>
    <row r="146" spans="1:10" ht="16.5" customHeight="1">
      <c r="A146" s="66"/>
      <c r="B146" s="66" t="s">
        <v>185</v>
      </c>
      <c r="C146" s="67">
        <v>992</v>
      </c>
      <c r="D146" s="85" t="s">
        <v>123</v>
      </c>
      <c r="E146" s="68" t="s">
        <v>87</v>
      </c>
      <c r="F146" s="72" t="s">
        <v>313</v>
      </c>
      <c r="G146" s="73" t="s">
        <v>186</v>
      </c>
      <c r="H146" s="74">
        <f>14.4+374.7</f>
        <v>389.09999999999997</v>
      </c>
      <c r="I146" s="74">
        <v>0</v>
      </c>
      <c r="J146" s="74">
        <f t="shared" si="15"/>
        <v>0</v>
      </c>
    </row>
    <row r="147" spans="1:10" ht="44.25" customHeight="1">
      <c r="A147" s="66"/>
      <c r="B147" s="66" t="s">
        <v>314</v>
      </c>
      <c r="C147" s="67">
        <v>992</v>
      </c>
      <c r="D147" s="85" t="s">
        <v>123</v>
      </c>
      <c r="E147" s="68" t="s">
        <v>87</v>
      </c>
      <c r="F147" s="72" t="s">
        <v>315</v>
      </c>
      <c r="G147" s="68" t="s">
        <v>155</v>
      </c>
      <c r="H147" s="69">
        <f>H148</f>
        <v>25</v>
      </c>
      <c r="I147" s="69">
        <f>I148</f>
        <v>0</v>
      </c>
      <c r="J147" s="69">
        <f t="shared" si="15"/>
        <v>0</v>
      </c>
    </row>
    <row r="148" spans="1:10" ht="44.25" customHeight="1">
      <c r="A148" s="66"/>
      <c r="B148" s="66" t="s">
        <v>316</v>
      </c>
      <c r="C148" s="67">
        <v>992</v>
      </c>
      <c r="D148" s="85" t="s">
        <v>123</v>
      </c>
      <c r="E148" s="68" t="s">
        <v>87</v>
      </c>
      <c r="F148" s="72" t="s">
        <v>317</v>
      </c>
      <c r="G148" s="68" t="s">
        <v>155</v>
      </c>
      <c r="H148" s="69">
        <f>H149</f>
        <v>25</v>
      </c>
      <c r="I148" s="69">
        <f>I149</f>
        <v>0</v>
      </c>
      <c r="J148" s="69">
        <f t="shared" si="15"/>
        <v>0</v>
      </c>
    </row>
    <row r="149" spans="1:10" ht="45.75" customHeight="1">
      <c r="A149" s="66"/>
      <c r="B149" s="66" t="s">
        <v>169</v>
      </c>
      <c r="C149" s="67">
        <v>992</v>
      </c>
      <c r="D149" s="85" t="s">
        <v>123</v>
      </c>
      <c r="E149" s="68" t="s">
        <v>87</v>
      </c>
      <c r="F149" s="72" t="s">
        <v>317</v>
      </c>
      <c r="G149" s="68" t="s">
        <v>170</v>
      </c>
      <c r="H149" s="69">
        <v>25</v>
      </c>
      <c r="I149" s="69">
        <v>0</v>
      </c>
      <c r="J149" s="69">
        <f t="shared" si="15"/>
        <v>0</v>
      </c>
    </row>
    <row r="150" spans="1:10" ht="30" customHeight="1">
      <c r="A150" s="66"/>
      <c r="B150" s="75" t="s">
        <v>318</v>
      </c>
      <c r="C150" s="67">
        <v>992</v>
      </c>
      <c r="D150" s="85" t="s">
        <v>123</v>
      </c>
      <c r="E150" s="68" t="s">
        <v>87</v>
      </c>
      <c r="F150" s="72" t="s">
        <v>319</v>
      </c>
      <c r="G150" s="73" t="s">
        <v>155</v>
      </c>
      <c r="H150" s="74">
        <f>H151</f>
        <v>494.1000000000001</v>
      </c>
      <c r="I150" s="74">
        <f>I151</f>
        <v>217.20000000000002</v>
      </c>
      <c r="J150" s="74">
        <f t="shared" si="15"/>
        <v>43.95871281117182</v>
      </c>
    </row>
    <row r="151" spans="1:10" ht="104.25" customHeight="1">
      <c r="A151" s="66"/>
      <c r="B151" s="75" t="s">
        <v>344</v>
      </c>
      <c r="C151" s="67">
        <v>992</v>
      </c>
      <c r="D151" s="85" t="s">
        <v>123</v>
      </c>
      <c r="E151" s="68" t="s">
        <v>87</v>
      </c>
      <c r="F151" s="72" t="s">
        <v>321</v>
      </c>
      <c r="G151" s="73" t="s">
        <v>155</v>
      </c>
      <c r="H151" s="74">
        <f>H152</f>
        <v>494.1000000000001</v>
      </c>
      <c r="I151" s="74">
        <f>I152</f>
        <v>217.20000000000002</v>
      </c>
      <c r="J151" s="74">
        <f t="shared" si="15"/>
        <v>43.95871281117182</v>
      </c>
    </row>
    <row r="152" spans="1:10" ht="15.75" customHeight="1">
      <c r="A152" s="66"/>
      <c r="B152" s="66" t="s">
        <v>185</v>
      </c>
      <c r="C152" s="67">
        <v>992</v>
      </c>
      <c r="D152" s="85" t="s">
        <v>123</v>
      </c>
      <c r="E152" s="68" t="s">
        <v>87</v>
      </c>
      <c r="F152" s="72" t="s">
        <v>321</v>
      </c>
      <c r="G152" s="73" t="s">
        <v>186</v>
      </c>
      <c r="H152" s="74">
        <f>883.2-14.4-374.7</f>
        <v>494.1000000000001</v>
      </c>
      <c r="I152" s="74">
        <v>217.2</v>
      </c>
      <c r="J152" s="74">
        <f t="shared" si="15"/>
        <v>43.95871281117182</v>
      </c>
    </row>
    <row r="153" spans="1:10" ht="15.75" customHeight="1">
      <c r="A153" s="62" t="s">
        <v>125</v>
      </c>
      <c r="B153" s="62" t="s">
        <v>126</v>
      </c>
      <c r="C153" s="63">
        <v>992</v>
      </c>
      <c r="D153" s="86">
        <v>10</v>
      </c>
      <c r="E153" s="64" t="s">
        <v>88</v>
      </c>
      <c r="F153" s="76" t="s">
        <v>154</v>
      </c>
      <c r="G153" s="64" t="s">
        <v>155</v>
      </c>
      <c r="H153" s="65">
        <f>SUM(H154,H160)</f>
        <v>102</v>
      </c>
      <c r="I153" s="65">
        <f>SUM(I154,I160)</f>
        <v>18.3</v>
      </c>
      <c r="J153" s="65">
        <f t="shared" si="15"/>
        <v>17.941176470588236</v>
      </c>
    </row>
    <row r="154" spans="1:10" ht="15.75" customHeight="1">
      <c r="A154" s="66"/>
      <c r="B154" s="62" t="s">
        <v>127</v>
      </c>
      <c r="C154" s="63">
        <v>992</v>
      </c>
      <c r="D154" s="86">
        <v>10</v>
      </c>
      <c r="E154" s="64" t="s">
        <v>87</v>
      </c>
      <c r="F154" s="76" t="s">
        <v>154</v>
      </c>
      <c r="G154" s="64" t="s">
        <v>155</v>
      </c>
      <c r="H154" s="65">
        <f>H158</f>
        <v>74</v>
      </c>
      <c r="I154" s="65">
        <f>I158</f>
        <v>18.3</v>
      </c>
      <c r="J154" s="65">
        <f t="shared" si="15"/>
        <v>24.72972972972973</v>
      </c>
    </row>
    <row r="155" spans="1:10" ht="45.75" customHeight="1">
      <c r="A155" s="66"/>
      <c r="B155" s="66" t="s">
        <v>191</v>
      </c>
      <c r="C155" s="67">
        <v>992</v>
      </c>
      <c r="D155" s="87">
        <v>10</v>
      </c>
      <c r="E155" s="68" t="s">
        <v>87</v>
      </c>
      <c r="F155" s="77" t="s">
        <v>192</v>
      </c>
      <c r="G155" s="71" t="s">
        <v>155</v>
      </c>
      <c r="H155" s="69">
        <f>H157</f>
        <v>74</v>
      </c>
      <c r="I155" s="69">
        <f>I157</f>
        <v>18.3</v>
      </c>
      <c r="J155" s="69">
        <f t="shared" si="15"/>
        <v>24.72972972972973</v>
      </c>
    </row>
    <row r="156" spans="1:10" ht="30.75" customHeight="1">
      <c r="A156" s="66"/>
      <c r="B156" s="66" t="s">
        <v>193</v>
      </c>
      <c r="C156" s="67">
        <v>992</v>
      </c>
      <c r="D156" s="87">
        <v>10</v>
      </c>
      <c r="E156" s="68" t="s">
        <v>87</v>
      </c>
      <c r="F156" s="77" t="s">
        <v>194</v>
      </c>
      <c r="G156" s="71" t="s">
        <v>155</v>
      </c>
      <c r="H156" s="69">
        <f>H158</f>
        <v>74</v>
      </c>
      <c r="I156" s="69">
        <f>I158</f>
        <v>18.3</v>
      </c>
      <c r="J156" s="69">
        <f t="shared" si="15"/>
        <v>24.72972972972973</v>
      </c>
    </row>
    <row r="157" spans="1:10" ht="74.25" customHeight="1">
      <c r="A157" s="66"/>
      <c r="B157" s="78" t="s">
        <v>322</v>
      </c>
      <c r="C157" s="67">
        <v>992</v>
      </c>
      <c r="D157" s="87">
        <v>10</v>
      </c>
      <c r="E157" s="68" t="s">
        <v>87</v>
      </c>
      <c r="F157" s="77" t="s">
        <v>323</v>
      </c>
      <c r="G157" s="71" t="s">
        <v>155</v>
      </c>
      <c r="H157" s="69">
        <f>H158</f>
        <v>74</v>
      </c>
      <c r="I157" s="69">
        <f>I158</f>
        <v>18.3</v>
      </c>
      <c r="J157" s="69">
        <f t="shared" si="15"/>
        <v>24.72972972972973</v>
      </c>
    </row>
    <row r="158" spans="1:10" ht="77.25" customHeight="1">
      <c r="A158" s="66"/>
      <c r="B158" s="88" t="s">
        <v>324</v>
      </c>
      <c r="C158" s="67">
        <v>992</v>
      </c>
      <c r="D158" s="87">
        <v>10</v>
      </c>
      <c r="E158" s="68" t="s">
        <v>87</v>
      </c>
      <c r="F158" s="77" t="s">
        <v>325</v>
      </c>
      <c r="G158" s="71" t="s">
        <v>155</v>
      </c>
      <c r="H158" s="69">
        <f>H159</f>
        <v>74</v>
      </c>
      <c r="I158" s="69">
        <f>I159</f>
        <v>18.3</v>
      </c>
      <c r="J158" s="69">
        <f t="shared" si="15"/>
        <v>24.72972972972973</v>
      </c>
    </row>
    <row r="159" spans="1:10" ht="29.25" customHeight="1">
      <c r="A159" s="66"/>
      <c r="B159" s="66" t="s">
        <v>199</v>
      </c>
      <c r="C159" s="67">
        <v>992</v>
      </c>
      <c r="D159" s="87">
        <v>10</v>
      </c>
      <c r="E159" s="68" t="s">
        <v>87</v>
      </c>
      <c r="F159" s="77" t="s">
        <v>325</v>
      </c>
      <c r="G159" s="71" t="s">
        <v>200</v>
      </c>
      <c r="H159" s="69">
        <v>74</v>
      </c>
      <c r="I159" s="69">
        <v>18.3</v>
      </c>
      <c r="J159" s="69">
        <f t="shared" si="15"/>
        <v>24.72972972972973</v>
      </c>
    </row>
    <row r="160" spans="1:10" ht="15" customHeight="1">
      <c r="A160" s="62"/>
      <c r="B160" s="62" t="s">
        <v>128</v>
      </c>
      <c r="C160" s="63">
        <v>992</v>
      </c>
      <c r="D160" s="86">
        <v>10</v>
      </c>
      <c r="E160" s="64" t="s">
        <v>102</v>
      </c>
      <c r="F160" s="76" t="s">
        <v>154</v>
      </c>
      <c r="G160" s="64" t="s">
        <v>155</v>
      </c>
      <c r="H160" s="65">
        <f>H163</f>
        <v>28</v>
      </c>
      <c r="I160" s="65">
        <f>I163</f>
        <v>0</v>
      </c>
      <c r="J160" s="65">
        <f t="shared" si="15"/>
        <v>0</v>
      </c>
    </row>
    <row r="161" spans="1:10" ht="45.75" customHeight="1">
      <c r="A161" s="66"/>
      <c r="B161" s="66" t="s">
        <v>191</v>
      </c>
      <c r="C161" s="67">
        <v>992</v>
      </c>
      <c r="D161" s="87">
        <v>10</v>
      </c>
      <c r="E161" s="68" t="s">
        <v>102</v>
      </c>
      <c r="F161" s="89" t="s">
        <v>192</v>
      </c>
      <c r="G161" s="68" t="s">
        <v>155</v>
      </c>
      <c r="H161" s="69">
        <f aca="true" t="shared" si="16" ref="H161:I164">H162</f>
        <v>28</v>
      </c>
      <c r="I161" s="69">
        <f t="shared" si="16"/>
        <v>0</v>
      </c>
      <c r="J161" s="69">
        <f t="shared" si="15"/>
        <v>0</v>
      </c>
    </row>
    <row r="162" spans="1:10" ht="30.75" customHeight="1">
      <c r="A162" s="66"/>
      <c r="B162" s="66" t="s">
        <v>193</v>
      </c>
      <c r="C162" s="67">
        <v>992</v>
      </c>
      <c r="D162" s="87">
        <v>10</v>
      </c>
      <c r="E162" s="68" t="s">
        <v>102</v>
      </c>
      <c r="F162" s="89" t="s">
        <v>194</v>
      </c>
      <c r="G162" s="68" t="s">
        <v>155</v>
      </c>
      <c r="H162" s="69">
        <f t="shared" si="16"/>
        <v>28</v>
      </c>
      <c r="I162" s="69">
        <f t="shared" si="16"/>
        <v>0</v>
      </c>
      <c r="J162" s="69">
        <f t="shared" si="15"/>
        <v>0</v>
      </c>
    </row>
    <row r="163" spans="1:10" ht="46.5" customHeight="1">
      <c r="A163" s="66"/>
      <c r="B163" s="66" t="s">
        <v>195</v>
      </c>
      <c r="C163" s="67">
        <v>992</v>
      </c>
      <c r="D163" s="87">
        <v>10</v>
      </c>
      <c r="E163" s="68" t="s">
        <v>102</v>
      </c>
      <c r="F163" s="89" t="s">
        <v>196</v>
      </c>
      <c r="G163" s="68" t="s">
        <v>155</v>
      </c>
      <c r="H163" s="69">
        <f t="shared" si="16"/>
        <v>28</v>
      </c>
      <c r="I163" s="69">
        <f t="shared" si="16"/>
        <v>0</v>
      </c>
      <c r="J163" s="69">
        <f t="shared" si="15"/>
        <v>0</v>
      </c>
    </row>
    <row r="164" spans="1:10" ht="60" customHeight="1">
      <c r="A164" s="66"/>
      <c r="B164" s="66" t="s">
        <v>345</v>
      </c>
      <c r="C164" s="67">
        <v>992</v>
      </c>
      <c r="D164" s="87">
        <v>10</v>
      </c>
      <c r="E164" s="68" t="s">
        <v>102</v>
      </c>
      <c r="F164" s="89" t="s">
        <v>327</v>
      </c>
      <c r="G164" s="68" t="s">
        <v>155</v>
      </c>
      <c r="H164" s="69">
        <f t="shared" si="16"/>
        <v>28</v>
      </c>
      <c r="I164" s="69">
        <f t="shared" si="16"/>
        <v>0</v>
      </c>
      <c r="J164" s="69">
        <f t="shared" si="15"/>
        <v>0</v>
      </c>
    </row>
    <row r="165" spans="1:10" ht="29.25" customHeight="1">
      <c r="A165" s="66"/>
      <c r="B165" s="66" t="s">
        <v>199</v>
      </c>
      <c r="C165" s="67">
        <v>992</v>
      </c>
      <c r="D165" s="90">
        <v>10</v>
      </c>
      <c r="E165" s="91" t="s">
        <v>102</v>
      </c>
      <c r="F165" s="89" t="s">
        <v>327</v>
      </c>
      <c r="G165" s="91" t="s">
        <v>200</v>
      </c>
      <c r="H165" s="92">
        <v>28</v>
      </c>
      <c r="I165" s="92">
        <v>0</v>
      </c>
      <c r="J165" s="92">
        <f t="shared" si="15"/>
        <v>0</v>
      </c>
    </row>
    <row r="166" spans="1:10" ht="16.5" customHeight="1">
      <c r="A166" s="62" t="s">
        <v>129</v>
      </c>
      <c r="B166" s="62" t="s">
        <v>130</v>
      </c>
      <c r="C166" s="63">
        <v>992</v>
      </c>
      <c r="D166" s="84" t="s">
        <v>96</v>
      </c>
      <c r="E166" s="64" t="s">
        <v>88</v>
      </c>
      <c r="F166" s="76" t="s">
        <v>154</v>
      </c>
      <c r="G166" s="64" t="s">
        <v>155</v>
      </c>
      <c r="H166" s="65">
        <f aca="true" t="shared" si="17" ref="H166:I171">H167</f>
        <v>50</v>
      </c>
      <c r="I166" s="65">
        <f t="shared" si="17"/>
        <v>0</v>
      </c>
      <c r="J166" s="65">
        <f t="shared" si="15"/>
        <v>0</v>
      </c>
    </row>
    <row r="167" spans="1:10" ht="16.5" customHeight="1">
      <c r="A167" s="62"/>
      <c r="B167" s="79" t="s">
        <v>131</v>
      </c>
      <c r="C167" s="63">
        <v>992</v>
      </c>
      <c r="D167" s="84" t="s">
        <v>96</v>
      </c>
      <c r="E167" s="64" t="s">
        <v>87</v>
      </c>
      <c r="F167" s="76" t="s">
        <v>154</v>
      </c>
      <c r="G167" s="64" t="s">
        <v>155</v>
      </c>
      <c r="H167" s="65">
        <f t="shared" si="17"/>
        <v>50</v>
      </c>
      <c r="I167" s="65">
        <f t="shared" si="17"/>
        <v>0</v>
      </c>
      <c r="J167" s="65">
        <f t="shared" si="15"/>
        <v>0</v>
      </c>
    </row>
    <row r="168" spans="1:10" ht="46.5" customHeight="1">
      <c r="A168" s="62"/>
      <c r="B168" s="77" t="s">
        <v>328</v>
      </c>
      <c r="C168" s="67">
        <v>992</v>
      </c>
      <c r="D168" s="85" t="s">
        <v>96</v>
      </c>
      <c r="E168" s="68" t="s">
        <v>87</v>
      </c>
      <c r="F168" s="68" t="s">
        <v>329</v>
      </c>
      <c r="G168" s="68" t="s">
        <v>155</v>
      </c>
      <c r="H168" s="69">
        <f t="shared" si="17"/>
        <v>50</v>
      </c>
      <c r="I168" s="69">
        <f t="shared" si="17"/>
        <v>0</v>
      </c>
      <c r="J168" s="69">
        <f t="shared" si="15"/>
        <v>0</v>
      </c>
    </row>
    <row r="169" spans="1:10" ht="46.5" customHeight="1">
      <c r="A169" s="62"/>
      <c r="B169" s="77" t="s">
        <v>330</v>
      </c>
      <c r="C169" s="67">
        <v>992</v>
      </c>
      <c r="D169" s="85" t="s">
        <v>96</v>
      </c>
      <c r="E169" s="68" t="s">
        <v>87</v>
      </c>
      <c r="F169" s="68" t="s">
        <v>331</v>
      </c>
      <c r="G169" s="68" t="s">
        <v>155</v>
      </c>
      <c r="H169" s="69">
        <f t="shared" si="17"/>
        <v>50</v>
      </c>
      <c r="I169" s="69">
        <f t="shared" si="17"/>
        <v>0</v>
      </c>
      <c r="J169" s="69">
        <f t="shared" si="15"/>
        <v>0</v>
      </c>
    </row>
    <row r="170" spans="1:10" ht="60.75" customHeight="1">
      <c r="A170" s="62"/>
      <c r="B170" s="77" t="s">
        <v>332</v>
      </c>
      <c r="C170" s="67">
        <v>992</v>
      </c>
      <c r="D170" s="85" t="s">
        <v>96</v>
      </c>
      <c r="E170" s="68" t="s">
        <v>87</v>
      </c>
      <c r="F170" s="68" t="s">
        <v>333</v>
      </c>
      <c r="G170" s="68" t="s">
        <v>155</v>
      </c>
      <c r="H170" s="69">
        <f t="shared" si="17"/>
        <v>50</v>
      </c>
      <c r="I170" s="69">
        <f t="shared" si="17"/>
        <v>0</v>
      </c>
      <c r="J170" s="69">
        <f t="shared" si="15"/>
        <v>0</v>
      </c>
    </row>
    <row r="171" spans="1:10" ht="30.75" customHeight="1">
      <c r="A171" s="62"/>
      <c r="B171" s="66" t="s">
        <v>334</v>
      </c>
      <c r="C171" s="67">
        <v>992</v>
      </c>
      <c r="D171" s="85" t="s">
        <v>96</v>
      </c>
      <c r="E171" s="68" t="s">
        <v>87</v>
      </c>
      <c r="F171" s="68" t="s">
        <v>335</v>
      </c>
      <c r="G171" s="68" t="s">
        <v>155</v>
      </c>
      <c r="H171" s="69">
        <f t="shared" si="17"/>
        <v>50</v>
      </c>
      <c r="I171" s="69">
        <f t="shared" si="17"/>
        <v>0</v>
      </c>
      <c r="J171" s="69">
        <f t="shared" si="15"/>
        <v>0</v>
      </c>
    </row>
    <row r="172" spans="1:10" ht="45.75" customHeight="1">
      <c r="A172" s="62"/>
      <c r="B172" s="66" t="s">
        <v>169</v>
      </c>
      <c r="C172" s="67">
        <v>992</v>
      </c>
      <c r="D172" s="85" t="s">
        <v>96</v>
      </c>
      <c r="E172" s="68" t="s">
        <v>87</v>
      </c>
      <c r="F172" s="68" t="s">
        <v>335</v>
      </c>
      <c r="G172" s="68" t="s">
        <v>170</v>
      </c>
      <c r="H172" s="69">
        <v>50</v>
      </c>
      <c r="I172" s="69">
        <v>0</v>
      </c>
      <c r="J172" s="69">
        <f t="shared" si="15"/>
        <v>0</v>
      </c>
    </row>
    <row r="173" spans="1:10" ht="15.75" customHeight="1">
      <c r="A173" s="62" t="s">
        <v>132</v>
      </c>
      <c r="B173" s="62" t="s">
        <v>133</v>
      </c>
      <c r="C173" s="63">
        <v>992</v>
      </c>
      <c r="D173" s="84" t="s">
        <v>134</v>
      </c>
      <c r="E173" s="64" t="s">
        <v>88</v>
      </c>
      <c r="F173" s="76" t="s">
        <v>154</v>
      </c>
      <c r="G173" s="64" t="s">
        <v>155</v>
      </c>
      <c r="H173" s="65">
        <f aca="true" t="shared" si="18" ref="H173:I177">H174</f>
        <v>30</v>
      </c>
      <c r="I173" s="65">
        <f t="shared" si="18"/>
        <v>0</v>
      </c>
      <c r="J173" s="65">
        <f t="shared" si="15"/>
        <v>0</v>
      </c>
    </row>
    <row r="174" spans="1:10" ht="30" customHeight="1">
      <c r="A174" s="62"/>
      <c r="B174" s="79" t="s">
        <v>135</v>
      </c>
      <c r="C174" s="63">
        <v>992</v>
      </c>
      <c r="D174" s="84" t="s">
        <v>134</v>
      </c>
      <c r="E174" s="64" t="s">
        <v>92</v>
      </c>
      <c r="F174" s="76" t="s">
        <v>154</v>
      </c>
      <c r="G174" s="64" t="s">
        <v>155</v>
      </c>
      <c r="H174" s="65">
        <f t="shared" si="18"/>
        <v>30</v>
      </c>
      <c r="I174" s="65">
        <f t="shared" si="18"/>
        <v>0</v>
      </c>
      <c r="J174" s="65">
        <f t="shared" si="15"/>
        <v>0</v>
      </c>
    </row>
    <row r="175" spans="1:10" ht="29.25" customHeight="1">
      <c r="A175" s="62"/>
      <c r="B175" s="77" t="s">
        <v>164</v>
      </c>
      <c r="C175" s="67">
        <v>992</v>
      </c>
      <c r="D175" s="85" t="s">
        <v>134</v>
      </c>
      <c r="E175" s="68" t="s">
        <v>92</v>
      </c>
      <c r="F175" s="68" t="s">
        <v>165</v>
      </c>
      <c r="G175" s="68" t="s">
        <v>155</v>
      </c>
      <c r="H175" s="69">
        <f t="shared" si="18"/>
        <v>30</v>
      </c>
      <c r="I175" s="69">
        <f t="shared" si="18"/>
        <v>0</v>
      </c>
      <c r="J175" s="69">
        <f t="shared" si="15"/>
        <v>0</v>
      </c>
    </row>
    <row r="176" spans="1:10" ht="45.75" customHeight="1">
      <c r="A176" s="62"/>
      <c r="B176" s="77" t="s">
        <v>336</v>
      </c>
      <c r="C176" s="67">
        <v>992</v>
      </c>
      <c r="D176" s="85" t="s">
        <v>134</v>
      </c>
      <c r="E176" s="68" t="s">
        <v>92</v>
      </c>
      <c r="F176" s="68" t="s">
        <v>337</v>
      </c>
      <c r="G176" s="68" t="s">
        <v>155</v>
      </c>
      <c r="H176" s="69">
        <f t="shared" si="18"/>
        <v>30</v>
      </c>
      <c r="I176" s="69">
        <f t="shared" si="18"/>
        <v>0</v>
      </c>
      <c r="J176" s="69">
        <f t="shared" si="15"/>
        <v>0</v>
      </c>
    </row>
    <row r="177" spans="1:10" ht="60" customHeight="1">
      <c r="A177" s="62"/>
      <c r="B177" s="77" t="s">
        <v>338</v>
      </c>
      <c r="C177" s="67">
        <v>992</v>
      </c>
      <c r="D177" s="85" t="s">
        <v>134</v>
      </c>
      <c r="E177" s="68" t="s">
        <v>92</v>
      </c>
      <c r="F177" s="68" t="s">
        <v>339</v>
      </c>
      <c r="G177" s="68" t="s">
        <v>155</v>
      </c>
      <c r="H177" s="69">
        <f t="shared" si="18"/>
        <v>30</v>
      </c>
      <c r="I177" s="69">
        <f t="shared" si="18"/>
        <v>0</v>
      </c>
      <c r="J177" s="69">
        <f t="shared" si="15"/>
        <v>0</v>
      </c>
    </row>
    <row r="178" spans="1:10" ht="45.75" customHeight="1">
      <c r="A178" s="62"/>
      <c r="B178" s="66" t="s">
        <v>169</v>
      </c>
      <c r="C178" s="67">
        <v>992</v>
      </c>
      <c r="D178" s="85" t="s">
        <v>134</v>
      </c>
      <c r="E178" s="68" t="s">
        <v>92</v>
      </c>
      <c r="F178" s="68" t="s">
        <v>339</v>
      </c>
      <c r="G178" s="68" t="s">
        <v>170</v>
      </c>
      <c r="H178" s="69">
        <v>30</v>
      </c>
      <c r="I178" s="69">
        <v>0</v>
      </c>
      <c r="J178" s="69">
        <f t="shared" si="15"/>
        <v>0</v>
      </c>
    </row>
    <row r="181" spans="1:10" s="3" customFormat="1" ht="16.5">
      <c r="A181" s="29" t="s">
        <v>50</v>
      </c>
      <c r="B181" s="29"/>
      <c r="C181" s="29"/>
      <c r="D181" s="29"/>
      <c r="E181" s="29"/>
      <c r="F181" s="80"/>
      <c r="G181" s="29" t="s">
        <v>51</v>
      </c>
      <c r="H181" s="81"/>
      <c r="I181" s="29"/>
      <c r="J181" s="29"/>
    </row>
  </sheetData>
  <mergeCells count="6">
    <mergeCell ref="F1:J1"/>
    <mergeCell ref="F2:J2"/>
    <mergeCell ref="F3:J3"/>
    <mergeCell ref="F4:J4"/>
    <mergeCell ref="F5:J5"/>
    <mergeCell ref="A7:J7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7"/>
  <sheetViews>
    <sheetView workbookViewId="0" topLeftCell="A82">
      <selection activeCell="B77" sqref="B77"/>
    </sheetView>
  </sheetViews>
  <sheetFormatPr defaultColWidth="9.00390625" defaultRowHeight="12.75"/>
  <cols>
    <col min="1" max="1" width="12.625" style="1" customWidth="1"/>
    <col min="2" max="2" width="64.75390625" style="1" customWidth="1"/>
    <col min="3" max="3" width="7.375" style="1" customWidth="1"/>
    <col min="4" max="4" width="7.625" style="1" customWidth="1"/>
    <col min="5" max="5" width="7.25390625" style="1" customWidth="1"/>
    <col min="6" max="16384" width="9.125" style="1" customWidth="1"/>
  </cols>
  <sheetData>
    <row r="1" spans="1:5" s="3" customFormat="1" ht="17.25" customHeight="1">
      <c r="A1" s="29"/>
      <c r="C1" s="4" t="s">
        <v>346</v>
      </c>
      <c r="D1" s="4"/>
      <c r="E1" s="4"/>
    </row>
    <row r="2" spans="1:5" s="3" customFormat="1" ht="17.25" customHeight="1">
      <c r="A2" s="29"/>
      <c r="C2" s="4" t="s">
        <v>1</v>
      </c>
      <c r="D2" s="4"/>
      <c r="E2" s="4"/>
    </row>
    <row r="3" spans="2:5" s="3" customFormat="1" ht="16.5" customHeight="1">
      <c r="B3" s="5" t="s">
        <v>2</v>
      </c>
      <c r="C3" s="5"/>
      <c r="D3" s="5"/>
      <c r="E3" s="5"/>
    </row>
    <row r="4" spans="2:5" s="3" customFormat="1" ht="15.75" customHeight="1">
      <c r="B4" s="5" t="s">
        <v>3</v>
      </c>
      <c r="C4" s="5"/>
      <c r="D4" s="5"/>
      <c r="E4" s="5"/>
    </row>
    <row r="5" spans="1:5" s="3" customFormat="1" ht="15.75" customHeight="1">
      <c r="A5" s="29"/>
      <c r="B5" s="5" t="s">
        <v>4</v>
      </c>
      <c r="C5" s="5"/>
      <c r="D5" s="5"/>
      <c r="E5" s="5"/>
    </row>
    <row r="6" s="3" customFormat="1" ht="14.25" customHeight="1">
      <c r="A6" s="29"/>
    </row>
    <row r="7" spans="1:5" s="3" customFormat="1" ht="52.5" customHeight="1">
      <c r="A7" s="93" t="s">
        <v>347</v>
      </c>
      <c r="B7" s="93"/>
      <c r="C7" s="93"/>
      <c r="D7" s="93"/>
      <c r="E7" s="93"/>
    </row>
    <row r="8" spans="3:5" ht="15">
      <c r="C8" s="10"/>
      <c r="D8" s="10"/>
      <c r="E8" s="10" t="s">
        <v>79</v>
      </c>
    </row>
    <row r="9" spans="1:5" ht="51.75">
      <c r="A9" s="11" t="s">
        <v>7</v>
      </c>
      <c r="B9" s="11" t="s">
        <v>348</v>
      </c>
      <c r="C9" s="11" t="s">
        <v>55</v>
      </c>
      <c r="D9" s="11" t="s">
        <v>56</v>
      </c>
      <c r="E9" s="11" t="s">
        <v>11</v>
      </c>
    </row>
    <row r="10" spans="1:5" ht="13.5">
      <c r="A10" s="35" t="s">
        <v>349</v>
      </c>
      <c r="B10" s="35"/>
      <c r="C10" s="21">
        <f>C11+C22+C26+C30+C40+C47+C51+C57+C67</f>
        <v>14019.199669999998</v>
      </c>
      <c r="D10" s="21">
        <f>D11+D22+D26+D30+D40+D47+D51+D57+D67</f>
        <v>2489.4000000000005</v>
      </c>
      <c r="E10" s="20">
        <f>D10/C10*100</f>
        <v>17.757076428029794</v>
      </c>
    </row>
    <row r="11" spans="1:5" ht="26.25">
      <c r="A11" s="94" t="s">
        <v>350</v>
      </c>
      <c r="B11" s="35" t="s">
        <v>302</v>
      </c>
      <c r="C11" s="21">
        <f>C12</f>
        <v>8786.999999999998</v>
      </c>
      <c r="D11" s="21">
        <f>D12</f>
        <v>1913.4600000000003</v>
      </c>
      <c r="E11" s="20">
        <f aca="true" t="shared" si="0" ref="E11:E72">D11/C11*100</f>
        <v>21.77603277569137</v>
      </c>
    </row>
    <row r="12" spans="1:5" ht="26.25">
      <c r="A12" s="94" t="s">
        <v>351</v>
      </c>
      <c r="B12" s="35" t="s">
        <v>304</v>
      </c>
      <c r="C12" s="21">
        <f>C13+C15+C18+C20</f>
        <v>8786.999999999998</v>
      </c>
      <c r="D12" s="21">
        <f>D13+D15+D18+D20</f>
        <v>1913.4600000000003</v>
      </c>
      <c r="E12" s="20">
        <f t="shared" si="0"/>
        <v>21.77603277569137</v>
      </c>
    </row>
    <row r="13" spans="1:5" ht="31.5" customHeight="1">
      <c r="A13" s="94" t="s">
        <v>352</v>
      </c>
      <c r="B13" s="35" t="s">
        <v>343</v>
      </c>
      <c r="C13" s="21">
        <f>C14</f>
        <v>3706.5999999999995</v>
      </c>
      <c r="D13" s="21">
        <f>D14</f>
        <v>1254.14</v>
      </c>
      <c r="E13" s="20">
        <f t="shared" si="0"/>
        <v>33.83532077915071</v>
      </c>
    </row>
    <row r="14" spans="1:5" ht="26.25">
      <c r="A14" s="94" t="s">
        <v>353</v>
      </c>
      <c r="B14" s="35" t="s">
        <v>211</v>
      </c>
      <c r="C14" s="21">
        <f>'Пр 6'!H136</f>
        <v>3706.5999999999995</v>
      </c>
      <c r="D14" s="21">
        <f>'Пр 6'!I136</f>
        <v>1254.14</v>
      </c>
      <c r="E14" s="20">
        <f t="shared" si="0"/>
        <v>33.83532077915071</v>
      </c>
    </row>
    <row r="15" spans="1:5" ht="15.75" customHeight="1">
      <c r="A15" s="94" t="s">
        <v>354</v>
      </c>
      <c r="B15" s="35" t="s">
        <v>309</v>
      </c>
      <c r="C15" s="21">
        <f>SUM(C16:C17)</f>
        <v>4561.299999999999</v>
      </c>
      <c r="D15" s="21">
        <f>SUM(D16:D17)</f>
        <v>442.12</v>
      </c>
      <c r="E15" s="20">
        <f t="shared" si="0"/>
        <v>9.692850722381777</v>
      </c>
    </row>
    <row r="16" spans="1:5" ht="39">
      <c r="A16" s="94" t="s">
        <v>355</v>
      </c>
      <c r="B16" s="35" t="s">
        <v>311</v>
      </c>
      <c r="C16" s="21">
        <f>'Пр 6'!H141</f>
        <v>2715.2999999999997</v>
      </c>
      <c r="D16" s="21">
        <f>'Пр 6'!I141</f>
        <v>408.31</v>
      </c>
      <c r="E16" s="20">
        <f t="shared" si="0"/>
        <v>15.037380768239238</v>
      </c>
    </row>
    <row r="17" spans="1:5" ht="39">
      <c r="A17" s="94" t="s">
        <v>356</v>
      </c>
      <c r="B17" s="35" t="s">
        <v>311</v>
      </c>
      <c r="C17" s="21">
        <f>'Пр 6'!H144</f>
        <v>1846</v>
      </c>
      <c r="D17" s="21">
        <f>'Пр 6'!I144</f>
        <v>33.81</v>
      </c>
      <c r="E17" s="20">
        <f t="shared" si="0"/>
        <v>1.8315276273022751</v>
      </c>
    </row>
    <row r="18" spans="1:5" ht="26.25">
      <c r="A18" s="94" t="s">
        <v>357</v>
      </c>
      <c r="B18" s="35" t="s">
        <v>314</v>
      </c>
      <c r="C18" s="21">
        <f>C19</f>
        <v>25</v>
      </c>
      <c r="D18" s="21">
        <f>D19</f>
        <v>0</v>
      </c>
      <c r="E18" s="20">
        <f t="shared" si="0"/>
        <v>0</v>
      </c>
    </row>
    <row r="19" spans="1:5" ht="26.25">
      <c r="A19" s="94" t="s">
        <v>358</v>
      </c>
      <c r="B19" s="35" t="s">
        <v>316</v>
      </c>
      <c r="C19" s="21">
        <f>'Пр 6'!H149</f>
        <v>25</v>
      </c>
      <c r="D19" s="21">
        <f>'Пр 6'!I149</f>
        <v>0</v>
      </c>
      <c r="E19" s="20">
        <f t="shared" si="0"/>
        <v>0</v>
      </c>
    </row>
    <row r="20" spans="1:5" ht="16.5" customHeight="1">
      <c r="A20" s="94" t="s">
        <v>359</v>
      </c>
      <c r="B20" s="35" t="s">
        <v>318</v>
      </c>
      <c r="C20" s="21">
        <f>SUM(C21:C21)</f>
        <v>494.1000000000001</v>
      </c>
      <c r="D20" s="21">
        <f>SUM(D21:D21)</f>
        <v>217.20000000000002</v>
      </c>
      <c r="E20" s="20">
        <f t="shared" si="0"/>
        <v>43.95871281117182</v>
      </c>
    </row>
    <row r="21" spans="1:5" ht="61.5" customHeight="1">
      <c r="A21" s="94" t="s">
        <v>360</v>
      </c>
      <c r="B21" s="35" t="s">
        <v>320</v>
      </c>
      <c r="C21" s="21">
        <f>'Пр 6'!H152</f>
        <v>494.1000000000001</v>
      </c>
      <c r="D21" s="21">
        <f>'Пр 6'!I152</f>
        <v>217.20000000000002</v>
      </c>
      <c r="E21" s="20">
        <f t="shared" si="0"/>
        <v>43.95871281117182</v>
      </c>
    </row>
    <row r="22" spans="1:5" ht="26.25">
      <c r="A22" s="94" t="s">
        <v>361</v>
      </c>
      <c r="B22" s="35" t="s">
        <v>328</v>
      </c>
      <c r="C22" s="21">
        <f aca="true" t="shared" si="1" ref="C22:D24">C23</f>
        <v>50</v>
      </c>
      <c r="D22" s="21">
        <f t="shared" si="1"/>
        <v>0</v>
      </c>
      <c r="E22" s="20">
        <f t="shared" si="0"/>
        <v>0</v>
      </c>
    </row>
    <row r="23" spans="1:5" ht="26.25">
      <c r="A23" s="94" t="s">
        <v>362</v>
      </c>
      <c r="B23" s="35" t="s">
        <v>330</v>
      </c>
      <c r="C23" s="21">
        <f t="shared" si="1"/>
        <v>50</v>
      </c>
      <c r="D23" s="21">
        <f t="shared" si="1"/>
        <v>0</v>
      </c>
      <c r="E23" s="20">
        <f t="shared" si="0"/>
        <v>0</v>
      </c>
    </row>
    <row r="24" spans="1:5" ht="31.5" customHeight="1">
      <c r="A24" s="94" t="s">
        <v>363</v>
      </c>
      <c r="B24" s="35" t="s">
        <v>332</v>
      </c>
      <c r="C24" s="21">
        <f t="shared" si="1"/>
        <v>50</v>
      </c>
      <c r="D24" s="21">
        <f t="shared" si="1"/>
        <v>0</v>
      </c>
      <c r="E24" s="20">
        <f t="shared" si="0"/>
        <v>0</v>
      </c>
    </row>
    <row r="25" spans="1:5" ht="15.75" customHeight="1">
      <c r="A25" s="94" t="s">
        <v>364</v>
      </c>
      <c r="B25" s="35" t="s">
        <v>334</v>
      </c>
      <c r="C25" s="21">
        <f>'Пр 6'!H171</f>
        <v>50</v>
      </c>
      <c r="D25" s="21">
        <f>'Пр 6'!I171</f>
        <v>0</v>
      </c>
      <c r="E25" s="20">
        <f t="shared" si="0"/>
        <v>0</v>
      </c>
    </row>
    <row r="26" spans="1:5" ht="26.25">
      <c r="A26" s="94" t="s">
        <v>365</v>
      </c>
      <c r="B26" s="35" t="s">
        <v>295</v>
      </c>
      <c r="C26" s="21">
        <f aca="true" t="shared" si="2" ref="C26:D28">C27</f>
        <v>50</v>
      </c>
      <c r="D26" s="21">
        <f t="shared" si="2"/>
        <v>0</v>
      </c>
      <c r="E26" s="20">
        <f t="shared" si="0"/>
        <v>0</v>
      </c>
    </row>
    <row r="27" spans="1:5" ht="26.25">
      <c r="A27" s="94" t="s">
        <v>366</v>
      </c>
      <c r="B27" s="35" t="s">
        <v>367</v>
      </c>
      <c r="C27" s="21">
        <f t="shared" si="2"/>
        <v>50</v>
      </c>
      <c r="D27" s="21">
        <f t="shared" si="2"/>
        <v>0</v>
      </c>
      <c r="E27" s="20">
        <f t="shared" si="0"/>
        <v>0</v>
      </c>
    </row>
    <row r="28" spans="1:5" ht="15" customHeight="1">
      <c r="A28" s="94" t="s">
        <v>368</v>
      </c>
      <c r="B28" s="35" t="s">
        <v>297</v>
      </c>
      <c r="C28" s="21">
        <f t="shared" si="2"/>
        <v>50</v>
      </c>
      <c r="D28" s="21">
        <f t="shared" si="2"/>
        <v>0</v>
      </c>
      <c r="E28" s="20">
        <f t="shared" si="0"/>
        <v>0</v>
      </c>
    </row>
    <row r="29" spans="1:5" ht="26.25">
      <c r="A29" s="94" t="s">
        <v>369</v>
      </c>
      <c r="B29" s="35" t="s">
        <v>299</v>
      </c>
      <c r="C29" s="21">
        <f>'Пр 6'!H129</f>
        <v>50</v>
      </c>
      <c r="D29" s="21">
        <f>'Пр 6'!I129</f>
        <v>0</v>
      </c>
      <c r="E29" s="20">
        <f t="shared" si="0"/>
        <v>0</v>
      </c>
    </row>
    <row r="30" spans="1:5" ht="26.25">
      <c r="A30" s="94" t="s">
        <v>370</v>
      </c>
      <c r="B30" s="35" t="s">
        <v>191</v>
      </c>
      <c r="C30" s="21">
        <f>C31</f>
        <v>247</v>
      </c>
      <c r="D30" s="21">
        <f>D31</f>
        <v>51.8</v>
      </c>
      <c r="E30" s="20">
        <f t="shared" si="0"/>
        <v>20.971659919028337</v>
      </c>
    </row>
    <row r="31" spans="1:5" ht="16.5" customHeight="1">
      <c r="A31" s="94" t="s">
        <v>371</v>
      </c>
      <c r="B31" s="35" t="s">
        <v>193</v>
      </c>
      <c r="C31" s="21">
        <f>C32+C34+C37</f>
        <v>247</v>
      </c>
      <c r="D31" s="21">
        <f>D32+D34+D37</f>
        <v>51.8</v>
      </c>
      <c r="E31" s="20">
        <f t="shared" si="0"/>
        <v>20.971659919028337</v>
      </c>
    </row>
    <row r="32" spans="1:5" ht="39">
      <c r="A32" s="94" t="s">
        <v>372</v>
      </c>
      <c r="B32" s="35" t="s">
        <v>322</v>
      </c>
      <c r="C32" s="21">
        <f>C33</f>
        <v>74</v>
      </c>
      <c r="D32" s="21">
        <f>D33</f>
        <v>18.3</v>
      </c>
      <c r="E32" s="20">
        <f t="shared" si="0"/>
        <v>24.72972972972973</v>
      </c>
    </row>
    <row r="33" spans="1:5" ht="39">
      <c r="A33" s="94" t="s">
        <v>373</v>
      </c>
      <c r="B33" s="35" t="s">
        <v>324</v>
      </c>
      <c r="C33" s="21">
        <f>'Пр 6'!H158</f>
        <v>74</v>
      </c>
      <c r="D33" s="21">
        <f>'Пр 6'!I158</f>
        <v>18.3</v>
      </c>
      <c r="E33" s="20">
        <f t="shared" si="0"/>
        <v>24.72972972972973</v>
      </c>
    </row>
    <row r="34" spans="1:5" ht="26.25">
      <c r="A34" s="94" t="s">
        <v>374</v>
      </c>
      <c r="B34" s="35" t="s">
        <v>195</v>
      </c>
      <c r="C34" s="21">
        <f>SUM(C35:C36)</f>
        <v>118</v>
      </c>
      <c r="D34" s="21">
        <f>SUM(D35:D36)</f>
        <v>22.5</v>
      </c>
      <c r="E34" s="20">
        <f t="shared" si="0"/>
        <v>19.06779661016949</v>
      </c>
    </row>
    <row r="35" spans="1:5" ht="26.25">
      <c r="A35" s="94" t="s">
        <v>375</v>
      </c>
      <c r="B35" s="35" t="s">
        <v>197</v>
      </c>
      <c r="C35" s="21">
        <f>'Пр 6'!H43</f>
        <v>90</v>
      </c>
      <c r="D35" s="21">
        <f>'Пр 6'!I43</f>
        <v>22.5</v>
      </c>
      <c r="E35" s="20">
        <f t="shared" si="0"/>
        <v>25</v>
      </c>
    </row>
    <row r="36" spans="1:5" ht="39">
      <c r="A36" s="94" t="s">
        <v>376</v>
      </c>
      <c r="B36" s="35" t="s">
        <v>377</v>
      </c>
      <c r="C36" s="21">
        <f>'Пр 6'!H164</f>
        <v>28</v>
      </c>
      <c r="D36" s="21">
        <f>'Пр 6'!I164</f>
        <v>0</v>
      </c>
      <c r="E36" s="20">
        <f t="shared" si="0"/>
        <v>0</v>
      </c>
    </row>
    <row r="37" spans="1:5" ht="26.25">
      <c r="A37" s="94" t="s">
        <v>378</v>
      </c>
      <c r="B37" s="35" t="s">
        <v>201</v>
      </c>
      <c r="C37" s="21">
        <f>C38</f>
        <v>55</v>
      </c>
      <c r="D37" s="21">
        <f>D38</f>
        <v>11</v>
      </c>
      <c r="E37" s="20">
        <f t="shared" si="0"/>
        <v>20</v>
      </c>
    </row>
    <row r="38" spans="1:5" ht="51.75">
      <c r="A38" s="94" t="s">
        <v>379</v>
      </c>
      <c r="B38" s="35" t="s">
        <v>380</v>
      </c>
      <c r="C38" s="21">
        <f>C39</f>
        <v>55</v>
      </c>
      <c r="D38" s="21">
        <f>D39</f>
        <v>11</v>
      </c>
      <c r="E38" s="20">
        <f t="shared" si="0"/>
        <v>20</v>
      </c>
    </row>
    <row r="39" spans="1:5" ht="26.25">
      <c r="A39" s="94" t="s">
        <v>381</v>
      </c>
      <c r="B39" s="35" t="s">
        <v>205</v>
      </c>
      <c r="C39" s="21">
        <f>'Пр 6'!H47</f>
        <v>55</v>
      </c>
      <c r="D39" s="21">
        <f>'Пр 6'!I47</f>
        <v>11</v>
      </c>
      <c r="E39" s="20">
        <f t="shared" si="0"/>
        <v>20</v>
      </c>
    </row>
    <row r="40" spans="1:5" ht="26.25">
      <c r="A40" s="94" t="s">
        <v>382</v>
      </c>
      <c r="B40" s="35" t="s">
        <v>222</v>
      </c>
      <c r="C40" s="21">
        <f>C41+C44</f>
        <v>175</v>
      </c>
      <c r="D40" s="21">
        <f>D41+D44</f>
        <v>99.94</v>
      </c>
      <c r="E40" s="20">
        <f t="shared" si="0"/>
        <v>57.10857142857143</v>
      </c>
    </row>
    <row r="41" spans="1:5" ht="39">
      <c r="A41" s="94" t="s">
        <v>383</v>
      </c>
      <c r="B41" s="35" t="s">
        <v>224</v>
      </c>
      <c r="C41" s="21">
        <f>C42</f>
        <v>150</v>
      </c>
      <c r="D41" s="21">
        <f>D42</f>
        <v>99.94</v>
      </c>
      <c r="E41" s="20">
        <f t="shared" si="0"/>
        <v>66.62666666666667</v>
      </c>
    </row>
    <row r="42" spans="1:5" ht="26.25">
      <c r="A42" s="94" t="s">
        <v>384</v>
      </c>
      <c r="B42" s="35" t="s">
        <v>226</v>
      </c>
      <c r="C42" s="21">
        <f>C43</f>
        <v>150</v>
      </c>
      <c r="D42" s="21">
        <f>D43</f>
        <v>99.94</v>
      </c>
      <c r="E42" s="20">
        <f t="shared" si="0"/>
        <v>66.62666666666667</v>
      </c>
    </row>
    <row r="43" spans="1:5" ht="39">
      <c r="A43" s="94" t="s">
        <v>385</v>
      </c>
      <c r="B43" s="35" t="s">
        <v>228</v>
      </c>
      <c r="C43" s="21">
        <f>'Пр 6'!H70</f>
        <v>150</v>
      </c>
      <c r="D43" s="21">
        <f>'Пр 6'!I70</f>
        <v>99.94</v>
      </c>
      <c r="E43" s="20">
        <f t="shared" si="0"/>
        <v>66.62666666666667</v>
      </c>
    </row>
    <row r="44" spans="1:5" ht="15" customHeight="1">
      <c r="A44" s="94" t="s">
        <v>386</v>
      </c>
      <c r="B44" s="35" t="s">
        <v>231</v>
      </c>
      <c r="C44" s="21">
        <f>C45</f>
        <v>25</v>
      </c>
      <c r="D44" s="21">
        <f>D45</f>
        <v>0</v>
      </c>
      <c r="E44" s="20">
        <f t="shared" si="0"/>
        <v>0</v>
      </c>
    </row>
    <row r="45" spans="1:5" ht="26.25">
      <c r="A45" s="94" t="s">
        <v>387</v>
      </c>
      <c r="B45" s="35" t="s">
        <v>233</v>
      </c>
      <c r="C45" s="21">
        <f>C46</f>
        <v>25</v>
      </c>
      <c r="D45" s="21">
        <f>D46</f>
        <v>0</v>
      </c>
      <c r="E45" s="20">
        <f t="shared" si="0"/>
        <v>0</v>
      </c>
    </row>
    <row r="46" spans="1:5" ht="16.5" customHeight="1">
      <c r="A46" s="94" t="s">
        <v>388</v>
      </c>
      <c r="B46" s="35" t="s">
        <v>235</v>
      </c>
      <c r="C46" s="21">
        <f>'Пр 6'!H76</f>
        <v>25</v>
      </c>
      <c r="D46" s="21">
        <f>'Пр 6'!I76</f>
        <v>0</v>
      </c>
      <c r="E46" s="20">
        <f t="shared" si="0"/>
        <v>0</v>
      </c>
    </row>
    <row r="47" spans="1:5" ht="26.25">
      <c r="A47" s="94" t="s">
        <v>389</v>
      </c>
      <c r="B47" s="35" t="s">
        <v>250</v>
      </c>
      <c r="C47" s="21">
        <f aca="true" t="shared" si="3" ref="C47:D49">C48</f>
        <v>4</v>
      </c>
      <c r="D47" s="21">
        <f t="shared" si="3"/>
        <v>0</v>
      </c>
      <c r="E47" s="20">
        <f t="shared" si="0"/>
        <v>0</v>
      </c>
    </row>
    <row r="48" spans="1:5" ht="16.5" customHeight="1">
      <c r="A48" s="94" t="s">
        <v>390</v>
      </c>
      <c r="B48" s="35" t="s">
        <v>252</v>
      </c>
      <c r="C48" s="21">
        <f t="shared" si="3"/>
        <v>4</v>
      </c>
      <c r="D48" s="21">
        <f t="shared" si="3"/>
        <v>0</v>
      </c>
      <c r="E48" s="20">
        <f t="shared" si="0"/>
        <v>0</v>
      </c>
    </row>
    <row r="49" spans="1:5" ht="39">
      <c r="A49" s="94" t="s">
        <v>391</v>
      </c>
      <c r="B49" s="35" t="s">
        <v>254</v>
      </c>
      <c r="C49" s="21">
        <f t="shared" si="3"/>
        <v>4</v>
      </c>
      <c r="D49" s="21">
        <f t="shared" si="3"/>
        <v>0</v>
      </c>
      <c r="E49" s="20">
        <f t="shared" si="0"/>
        <v>0</v>
      </c>
    </row>
    <row r="50" spans="1:5" ht="39">
      <c r="A50" s="94" t="s">
        <v>392</v>
      </c>
      <c r="B50" s="35" t="s">
        <v>256</v>
      </c>
      <c r="C50" s="21">
        <f>'Пр 6'!H94</f>
        <v>4</v>
      </c>
      <c r="D50" s="21">
        <f>'Пр 6'!I94</f>
        <v>0</v>
      </c>
      <c r="E50" s="20">
        <f t="shared" si="0"/>
        <v>0</v>
      </c>
    </row>
    <row r="51" spans="1:5" ht="26.25">
      <c r="A51" s="94" t="s">
        <v>393</v>
      </c>
      <c r="B51" s="35" t="s">
        <v>264</v>
      </c>
      <c r="C51" s="21">
        <f>C52</f>
        <v>100</v>
      </c>
      <c r="D51" s="21">
        <f>D52</f>
        <v>0</v>
      </c>
      <c r="E51" s="20">
        <f t="shared" si="0"/>
        <v>0</v>
      </c>
    </row>
    <row r="52" spans="1:5" ht="15" customHeight="1">
      <c r="A52" s="94" t="s">
        <v>394</v>
      </c>
      <c r="B52" s="35" t="s">
        <v>266</v>
      </c>
      <c r="C52" s="21">
        <f>C53+C55</f>
        <v>100</v>
      </c>
      <c r="D52" s="21">
        <f>D53+D55</f>
        <v>0</v>
      </c>
      <c r="E52" s="20">
        <f t="shared" si="0"/>
        <v>0</v>
      </c>
    </row>
    <row r="53" spans="1:5" ht="12.75" hidden="1">
      <c r="A53" s="94" t="s">
        <v>395</v>
      </c>
      <c r="B53" s="35" t="s">
        <v>396</v>
      </c>
      <c r="C53" s="21">
        <f>C54</f>
        <v>0</v>
      </c>
      <c r="D53" s="21">
        <f>D54</f>
        <v>0</v>
      </c>
      <c r="E53" s="20" t="e">
        <f t="shared" si="0"/>
        <v>#N/A</v>
      </c>
    </row>
    <row r="54" spans="1:5" ht="12.75" customHeight="1" hidden="1">
      <c r="A54" s="94" t="s">
        <v>397</v>
      </c>
      <c r="B54" s="35" t="s">
        <v>398</v>
      </c>
      <c r="C54" s="21">
        <v>0</v>
      </c>
      <c r="D54" s="21">
        <v>0</v>
      </c>
      <c r="E54" s="20" t="e">
        <f t="shared" si="0"/>
        <v>#N/A</v>
      </c>
    </row>
    <row r="55" spans="1:5" ht="39">
      <c r="A55" s="94" t="s">
        <v>399</v>
      </c>
      <c r="B55" s="35" t="s">
        <v>268</v>
      </c>
      <c r="C55" s="21">
        <f>C56</f>
        <v>100</v>
      </c>
      <c r="D55" s="21">
        <f>D56</f>
        <v>0</v>
      </c>
      <c r="E55" s="20">
        <f t="shared" si="0"/>
        <v>0</v>
      </c>
    </row>
    <row r="56" spans="1:5" ht="15" customHeight="1">
      <c r="A56" s="94" t="s">
        <v>400</v>
      </c>
      <c r="B56" s="35" t="s">
        <v>270</v>
      </c>
      <c r="C56" s="21">
        <f>'Пр 6'!H106</f>
        <v>100</v>
      </c>
      <c r="D56" s="21">
        <f>'Пр 6'!I106</f>
        <v>0</v>
      </c>
      <c r="E56" s="20">
        <f t="shared" si="0"/>
        <v>0</v>
      </c>
    </row>
    <row r="57" spans="1:5" ht="45" customHeight="1">
      <c r="A57" s="94" t="s">
        <v>401</v>
      </c>
      <c r="B57" s="35" t="s">
        <v>258</v>
      </c>
      <c r="C57" s="21">
        <f>C58+C61</f>
        <v>3530.19967</v>
      </c>
      <c r="D57" s="21">
        <f>D58+D61</f>
        <v>174.9</v>
      </c>
      <c r="E57" s="20">
        <f t="shared" si="0"/>
        <v>4.954393981913211</v>
      </c>
    </row>
    <row r="58" spans="1:5" ht="15.75" customHeight="1">
      <c r="A58" s="94" t="s">
        <v>402</v>
      </c>
      <c r="B58" s="35" t="s">
        <v>259</v>
      </c>
      <c r="C58" s="21">
        <f>C59</f>
        <v>60</v>
      </c>
      <c r="D58" s="21">
        <f>D59</f>
        <v>0</v>
      </c>
      <c r="E58" s="20">
        <f t="shared" si="0"/>
        <v>0</v>
      </c>
    </row>
    <row r="59" spans="1:5" ht="26.25">
      <c r="A59" s="94" t="s">
        <v>403</v>
      </c>
      <c r="B59" s="35" t="s">
        <v>261</v>
      </c>
      <c r="C59" s="21">
        <f>C60</f>
        <v>60</v>
      </c>
      <c r="D59" s="21">
        <f>D60</f>
        <v>0</v>
      </c>
      <c r="E59" s="20">
        <f t="shared" si="0"/>
        <v>0</v>
      </c>
    </row>
    <row r="60" spans="1:5" ht="29.25" customHeight="1">
      <c r="A60" s="94" t="s">
        <v>404</v>
      </c>
      <c r="B60" s="35" t="s">
        <v>173</v>
      </c>
      <c r="C60" s="21">
        <f>'Пр 6'!H99</f>
        <v>60</v>
      </c>
      <c r="D60" s="21">
        <f>'Пр 6'!I99</f>
        <v>0</v>
      </c>
      <c r="E60" s="20">
        <f t="shared" si="0"/>
        <v>0</v>
      </c>
    </row>
    <row r="61" spans="1:5" ht="15.75" customHeight="1">
      <c r="A61" s="94" t="s">
        <v>405</v>
      </c>
      <c r="B61" s="35" t="s">
        <v>239</v>
      </c>
      <c r="C61" s="21">
        <f>C62+C65</f>
        <v>3470.19967</v>
      </c>
      <c r="D61" s="21">
        <f>D62+D65</f>
        <v>174.9</v>
      </c>
      <c r="E61" s="20">
        <f t="shared" si="0"/>
        <v>5.040055807509197</v>
      </c>
    </row>
    <row r="62" spans="1:5" ht="15.75" customHeight="1">
      <c r="A62" s="94" t="s">
        <v>406</v>
      </c>
      <c r="B62" s="35" t="s">
        <v>241</v>
      </c>
      <c r="C62" s="21">
        <f>SUM(C63:C64)</f>
        <v>3000</v>
      </c>
      <c r="D62" s="21">
        <f>SUM(D63:D64)</f>
        <v>50.5</v>
      </c>
      <c r="E62" s="20">
        <f t="shared" si="0"/>
        <v>1.6833333333333331</v>
      </c>
    </row>
    <row r="63" spans="1:5" ht="15.75" customHeight="1">
      <c r="A63" s="94" t="s">
        <v>407</v>
      </c>
      <c r="B63" s="35" t="s">
        <v>243</v>
      </c>
      <c r="C63" s="21">
        <f>'Пр 6'!H83</f>
        <v>500</v>
      </c>
      <c r="D63" s="21">
        <f>'Пр 6'!I83</f>
        <v>0</v>
      </c>
      <c r="E63" s="20">
        <f t="shared" si="0"/>
        <v>0</v>
      </c>
    </row>
    <row r="64" spans="1:5" ht="26.25">
      <c r="A64" s="94" t="s">
        <v>408</v>
      </c>
      <c r="B64" s="35" t="s">
        <v>245</v>
      </c>
      <c r="C64" s="21">
        <f>'Пр 6'!H85</f>
        <v>2500</v>
      </c>
      <c r="D64" s="21">
        <f>'Пр 6'!I85</f>
        <v>50.5</v>
      </c>
      <c r="E64" s="20">
        <f t="shared" si="0"/>
        <v>2.02</v>
      </c>
    </row>
    <row r="65" spans="1:5" ht="14.25" customHeight="1">
      <c r="A65" s="94" t="s">
        <v>409</v>
      </c>
      <c r="B65" s="35" t="s">
        <v>247</v>
      </c>
      <c r="C65" s="21">
        <f>C66</f>
        <v>470.19966999999997</v>
      </c>
      <c r="D65" s="21">
        <f>D66</f>
        <v>124.4</v>
      </c>
      <c r="E65" s="20">
        <f t="shared" si="0"/>
        <v>26.456845450359424</v>
      </c>
    </row>
    <row r="66" spans="1:5" ht="14.25" customHeight="1">
      <c r="A66" s="94" t="s">
        <v>410</v>
      </c>
      <c r="B66" s="35" t="s">
        <v>243</v>
      </c>
      <c r="C66" s="21">
        <f>'Пр 6'!H88</f>
        <v>470.19966999999997</v>
      </c>
      <c r="D66" s="21">
        <f>'Пр 6'!I88</f>
        <v>124.4</v>
      </c>
      <c r="E66" s="20">
        <f t="shared" si="0"/>
        <v>26.456845450359424</v>
      </c>
    </row>
    <row r="67" spans="1:5" ht="14.25" customHeight="1">
      <c r="A67" s="94" t="s">
        <v>411</v>
      </c>
      <c r="B67" s="35" t="s">
        <v>272</v>
      </c>
      <c r="C67" s="21">
        <f>C68</f>
        <v>1076</v>
      </c>
      <c r="D67" s="21">
        <f>D68</f>
        <v>249.3</v>
      </c>
      <c r="E67" s="20">
        <f t="shared" si="0"/>
        <v>23.16914498141264</v>
      </c>
    </row>
    <row r="68" spans="1:5" ht="14.25" customHeight="1">
      <c r="A68" s="94" t="s">
        <v>412</v>
      </c>
      <c r="B68" s="35" t="s">
        <v>274</v>
      </c>
      <c r="C68" s="21">
        <f>C69+C72+C74+C76</f>
        <v>1076</v>
      </c>
      <c r="D68" s="21">
        <f>D69+D72+D74+D76</f>
        <v>249.3</v>
      </c>
      <c r="E68" s="20">
        <f t="shared" si="0"/>
        <v>23.16914498141264</v>
      </c>
    </row>
    <row r="69" spans="1:5" ht="14.25" customHeight="1">
      <c r="A69" s="94" t="s">
        <v>413</v>
      </c>
      <c r="B69" s="35" t="s">
        <v>276</v>
      </c>
      <c r="C69" s="21">
        <f>SUM(C70:C71)</f>
        <v>593</v>
      </c>
      <c r="D69" s="21">
        <f>SUM(D70:D71)</f>
        <v>71.10000000000001</v>
      </c>
      <c r="E69" s="20">
        <f t="shared" si="0"/>
        <v>11.989881956155145</v>
      </c>
    </row>
    <row r="70" spans="1:5" ht="14.25" customHeight="1">
      <c r="A70" s="94" t="s">
        <v>414</v>
      </c>
      <c r="B70" s="35" t="s">
        <v>278</v>
      </c>
      <c r="C70" s="21">
        <f>'Пр 6'!H112</f>
        <v>483</v>
      </c>
      <c r="D70" s="21">
        <f>'Пр 6'!I112</f>
        <v>71.10000000000001</v>
      </c>
      <c r="E70" s="20">
        <f t="shared" si="0"/>
        <v>14.72049689440994</v>
      </c>
    </row>
    <row r="71" spans="1:5" ht="16.5" customHeight="1">
      <c r="A71" s="94" t="s">
        <v>415</v>
      </c>
      <c r="B71" s="35" t="s">
        <v>281</v>
      </c>
      <c r="C71" s="21">
        <f>'Пр 6'!H114</f>
        <v>110</v>
      </c>
      <c r="D71" s="21">
        <f>'Пр 6'!I114</f>
        <v>0</v>
      </c>
      <c r="E71" s="20">
        <f t="shared" si="0"/>
        <v>0</v>
      </c>
    </row>
    <row r="72" spans="1:5" ht="15.75" customHeight="1">
      <c r="A72" s="94" t="s">
        <v>416</v>
      </c>
      <c r="B72" s="35" t="s">
        <v>417</v>
      </c>
      <c r="C72" s="21">
        <f>C73</f>
        <v>230</v>
      </c>
      <c r="D72" s="21">
        <f>D73</f>
        <v>80.2</v>
      </c>
      <c r="E72" s="20">
        <f t="shared" si="0"/>
        <v>34.869565217391305</v>
      </c>
    </row>
    <row r="73" spans="1:5" ht="16.5" customHeight="1">
      <c r="A73" s="94" t="s">
        <v>418</v>
      </c>
      <c r="B73" s="35" t="s">
        <v>285</v>
      </c>
      <c r="C73" s="21">
        <f>'Пр 6'!H117</f>
        <v>230</v>
      </c>
      <c r="D73" s="21">
        <f>'Пр 6'!I117</f>
        <v>80.2</v>
      </c>
      <c r="E73" s="20">
        <f>D73/C73*100</f>
        <v>34.869565217391305</v>
      </c>
    </row>
    <row r="74" spans="1:5" ht="15.75" customHeight="1">
      <c r="A74" s="94" t="s">
        <v>419</v>
      </c>
      <c r="B74" s="35" t="s">
        <v>287</v>
      </c>
      <c r="C74" s="21">
        <f>C75</f>
        <v>208</v>
      </c>
      <c r="D74" s="21">
        <f>D75</f>
        <v>98</v>
      </c>
      <c r="E74" s="20">
        <f>D74/C74*100</f>
        <v>47.11538461538461</v>
      </c>
    </row>
    <row r="75" spans="1:5" ht="15.75" customHeight="1">
      <c r="A75" s="94" t="s">
        <v>420</v>
      </c>
      <c r="B75" s="35" t="s">
        <v>289</v>
      </c>
      <c r="C75" s="21">
        <f>'Пр 6'!H120</f>
        <v>208</v>
      </c>
      <c r="D75" s="21">
        <f>'Пр 6'!I120</f>
        <v>98</v>
      </c>
      <c r="E75" s="20">
        <f>D75/C75*100</f>
        <v>47.11538461538461</v>
      </c>
    </row>
    <row r="76" spans="1:5" ht="15.75" customHeight="1">
      <c r="A76" s="94" t="s">
        <v>421</v>
      </c>
      <c r="B76" s="35" t="s">
        <v>291</v>
      </c>
      <c r="C76" s="21">
        <f>C77</f>
        <v>45</v>
      </c>
      <c r="D76" s="21">
        <f>D77</f>
        <v>0</v>
      </c>
      <c r="E76" s="20">
        <f>D76/C76*100</f>
        <v>0</v>
      </c>
    </row>
    <row r="77" spans="1:5" ht="15.75" customHeight="1">
      <c r="A77" s="94" t="s">
        <v>422</v>
      </c>
      <c r="B77" s="35" t="s">
        <v>342</v>
      </c>
      <c r="C77" s="21">
        <f>'Пр 6'!H123</f>
        <v>45</v>
      </c>
      <c r="D77" s="21">
        <f>'Пр 6'!I123</f>
        <v>0</v>
      </c>
      <c r="E77" s="20">
        <f>D77/C77*100</f>
        <v>0</v>
      </c>
    </row>
    <row r="78" spans="1:2" ht="25.5" customHeight="1">
      <c r="A78" s="95"/>
      <c r="B78" s="96"/>
    </row>
    <row r="79" spans="1:5" s="3" customFormat="1" ht="15.75" customHeight="1">
      <c r="A79" s="29" t="s">
        <v>50</v>
      </c>
      <c r="B79" s="97"/>
      <c r="C79" s="30" t="s">
        <v>51</v>
      </c>
      <c r="D79" s="29"/>
      <c r="E79" s="29"/>
    </row>
    <row r="80" spans="1:5" s="3" customFormat="1" ht="18" customHeight="1">
      <c r="A80" s="29"/>
      <c r="B80" s="98"/>
      <c r="C80" s="30"/>
      <c r="E80" s="30"/>
    </row>
    <row r="81" ht="12.75">
      <c r="B81" s="96"/>
    </row>
    <row r="82" ht="12.75">
      <c r="B82" s="96"/>
    </row>
    <row r="83" ht="12.75">
      <c r="B83" s="96"/>
    </row>
    <row r="84" ht="12.75">
      <c r="B84" s="96"/>
    </row>
    <row r="85" ht="12.75">
      <c r="B85" s="96"/>
    </row>
    <row r="86" ht="12.75">
      <c r="B86" s="96"/>
    </row>
    <row r="87" ht="12.75">
      <c r="B87" s="96"/>
    </row>
    <row r="88" ht="12.75">
      <c r="B88" s="96"/>
    </row>
    <row r="89" ht="12.75">
      <c r="B89" s="96"/>
    </row>
    <row r="90" ht="12.75">
      <c r="B90" s="96"/>
    </row>
    <row r="91" ht="12.75">
      <c r="B91" s="96"/>
    </row>
    <row r="92" ht="12.75">
      <c r="B92" s="96"/>
    </row>
    <row r="93" ht="12.75">
      <c r="B93" s="96"/>
    </row>
    <row r="94" ht="12.75">
      <c r="B94" s="96"/>
    </row>
    <row r="95" ht="12.75">
      <c r="B95" s="96"/>
    </row>
    <row r="96" ht="12.75">
      <c r="B96" s="96"/>
    </row>
    <row r="97" ht="12.75">
      <c r="B97" s="96"/>
    </row>
    <row r="98" ht="12.75">
      <c r="B98" s="96"/>
    </row>
    <row r="99" ht="12.75">
      <c r="B99" s="96"/>
    </row>
    <row r="100" ht="12.75">
      <c r="B100" s="96"/>
    </row>
    <row r="101" ht="12.75">
      <c r="B101" s="96"/>
    </row>
    <row r="102" ht="12.75">
      <c r="B102" s="96"/>
    </row>
    <row r="103" ht="12.75">
      <c r="B103" s="96"/>
    </row>
    <row r="104" ht="12.75">
      <c r="B104" s="96"/>
    </row>
    <row r="105" ht="12.75">
      <c r="B105" s="96"/>
    </row>
    <row r="106" ht="12.75">
      <c r="B106" s="96"/>
    </row>
    <row r="107" ht="12.75">
      <c r="B107" s="96"/>
    </row>
    <row r="108" ht="12.75">
      <c r="B108" s="96"/>
    </row>
    <row r="109" ht="12.75">
      <c r="B109" s="96"/>
    </row>
    <row r="110" ht="12.75">
      <c r="B110" s="96"/>
    </row>
    <row r="111" ht="12.75">
      <c r="B111" s="96"/>
    </row>
    <row r="112" ht="12.75">
      <c r="B112" s="96"/>
    </row>
    <row r="113" ht="12.75">
      <c r="B113" s="96"/>
    </row>
    <row r="114" ht="12.75">
      <c r="B114" s="96"/>
    </row>
    <row r="115" ht="12.75">
      <c r="B115" s="96"/>
    </row>
    <row r="116" ht="12.75">
      <c r="B116" s="96"/>
    </row>
    <row r="117" ht="12.75">
      <c r="B117" s="96"/>
    </row>
    <row r="118" ht="12.75">
      <c r="B118" s="96"/>
    </row>
    <row r="119" ht="12.75">
      <c r="B119" s="96"/>
    </row>
    <row r="120" ht="12.75">
      <c r="B120" s="96"/>
    </row>
    <row r="121" ht="12.75">
      <c r="B121" s="96"/>
    </row>
    <row r="122" ht="12.75">
      <c r="B122" s="96"/>
    </row>
    <row r="123" ht="12.75">
      <c r="B123" s="96"/>
    </row>
    <row r="124" ht="12.75">
      <c r="B124" s="96"/>
    </row>
    <row r="125" ht="12.75">
      <c r="B125" s="96"/>
    </row>
    <row r="126" ht="12.75">
      <c r="B126" s="96"/>
    </row>
    <row r="127" ht="12.75">
      <c r="B127" s="96"/>
    </row>
    <row r="128" ht="12.75">
      <c r="B128" s="96"/>
    </row>
    <row r="129" ht="12.75">
      <c r="B129" s="96"/>
    </row>
    <row r="130" ht="12.75">
      <c r="B130" s="96"/>
    </row>
    <row r="131" ht="12.75">
      <c r="B131" s="96"/>
    </row>
    <row r="132" ht="12.75">
      <c r="B132" s="96"/>
    </row>
    <row r="133" ht="12.75">
      <c r="B133" s="96"/>
    </row>
    <row r="134" ht="12.75">
      <c r="B134" s="96"/>
    </row>
    <row r="135" ht="12.75">
      <c r="B135" s="96"/>
    </row>
    <row r="136" ht="12.75">
      <c r="B136" s="96"/>
    </row>
    <row r="137" ht="12.75">
      <c r="B137" s="96"/>
    </row>
    <row r="138" ht="12.75">
      <c r="B138" s="96"/>
    </row>
    <row r="139" ht="12.75">
      <c r="B139" s="96"/>
    </row>
    <row r="140" ht="12.75">
      <c r="B140" s="96"/>
    </row>
    <row r="141" ht="12.75">
      <c r="B141" s="96"/>
    </row>
    <row r="142" ht="12.75">
      <c r="B142" s="96"/>
    </row>
    <row r="143" ht="12.75">
      <c r="B143" s="96"/>
    </row>
    <row r="144" ht="12.75">
      <c r="B144" s="96"/>
    </row>
    <row r="145" ht="12.75">
      <c r="B145" s="96"/>
    </row>
    <row r="146" ht="12.75">
      <c r="B146" s="96"/>
    </row>
    <row r="147" ht="12.75">
      <c r="B147" s="96"/>
    </row>
    <row r="148" ht="12.75">
      <c r="B148" s="96"/>
    </row>
    <row r="149" ht="12.75">
      <c r="B149" s="96"/>
    </row>
    <row r="150" ht="12.75">
      <c r="B150" s="96"/>
    </row>
    <row r="151" ht="12.75">
      <c r="B151" s="96"/>
    </row>
    <row r="152" ht="12.75">
      <c r="B152" s="96"/>
    </row>
    <row r="153" ht="12.75">
      <c r="B153" s="96"/>
    </row>
    <row r="154" ht="12.75">
      <c r="B154" s="96"/>
    </row>
    <row r="155" ht="12.75">
      <c r="B155" s="96"/>
    </row>
    <row r="156" ht="12.75">
      <c r="B156" s="96"/>
    </row>
    <row r="157" ht="12.75">
      <c r="B157" s="96"/>
    </row>
    <row r="158" ht="12.75">
      <c r="B158" s="96"/>
    </row>
    <row r="159" ht="12.75">
      <c r="B159" s="96"/>
    </row>
    <row r="160" ht="12.75">
      <c r="B160" s="96"/>
    </row>
    <row r="161" ht="12.75">
      <c r="B161" s="96"/>
    </row>
    <row r="162" ht="12.75">
      <c r="B162" s="96"/>
    </row>
    <row r="163" ht="12.75">
      <c r="B163" s="96"/>
    </row>
    <row r="164" ht="12.75">
      <c r="B164" s="96"/>
    </row>
    <row r="165" ht="12.75">
      <c r="B165" s="96"/>
    </row>
    <row r="166" ht="12.75">
      <c r="B166" s="96"/>
    </row>
    <row r="167" ht="12.75">
      <c r="B167" s="96"/>
    </row>
    <row r="168" ht="12.75">
      <c r="B168" s="96"/>
    </row>
    <row r="169" ht="12.75">
      <c r="B169" s="96"/>
    </row>
    <row r="170" ht="12.75">
      <c r="B170" s="96"/>
    </row>
    <row r="171" ht="12.75">
      <c r="B171" s="96"/>
    </row>
    <row r="172" ht="12.75">
      <c r="B172" s="96"/>
    </row>
    <row r="173" ht="12.75">
      <c r="B173" s="96"/>
    </row>
    <row r="174" ht="12.75">
      <c r="B174" s="96"/>
    </row>
    <row r="175" ht="12.75">
      <c r="B175" s="96"/>
    </row>
    <row r="176" ht="12.75">
      <c r="B176" s="96"/>
    </row>
    <row r="177" ht="12.75">
      <c r="B177" s="96"/>
    </row>
    <row r="178" ht="12.75">
      <c r="B178" s="96"/>
    </row>
    <row r="179" ht="12.75">
      <c r="B179" s="96"/>
    </row>
    <row r="180" ht="12.75">
      <c r="B180" s="96"/>
    </row>
    <row r="181" ht="12.75">
      <c r="B181" s="96"/>
    </row>
    <row r="182" ht="12.75">
      <c r="B182" s="96"/>
    </row>
    <row r="183" ht="12.75">
      <c r="B183" s="96"/>
    </row>
    <row r="184" ht="12.75">
      <c r="B184" s="96"/>
    </row>
    <row r="185" ht="12.75">
      <c r="B185" s="96"/>
    </row>
    <row r="186" ht="12.75">
      <c r="B186" s="96"/>
    </row>
    <row r="187" ht="12.75">
      <c r="B187" s="96"/>
    </row>
    <row r="188" ht="12.75">
      <c r="B188" s="96"/>
    </row>
    <row r="189" ht="12.75">
      <c r="B189" s="96"/>
    </row>
    <row r="190" ht="12.75">
      <c r="B190" s="96"/>
    </row>
    <row r="191" ht="12.75">
      <c r="B191" s="96"/>
    </row>
    <row r="192" ht="12.75">
      <c r="B192" s="96"/>
    </row>
    <row r="193" ht="12.75">
      <c r="B193" s="96"/>
    </row>
    <row r="194" ht="12.75">
      <c r="B194" s="96"/>
    </row>
    <row r="195" ht="12.75">
      <c r="B195" s="96"/>
    </row>
    <row r="196" ht="12.75">
      <c r="B196" s="96"/>
    </row>
    <row r="197" ht="12.75">
      <c r="B197" s="96"/>
    </row>
    <row r="198" ht="12.75">
      <c r="B198" s="96"/>
    </row>
    <row r="199" ht="12.75">
      <c r="B199" s="96"/>
    </row>
    <row r="200" ht="12.75">
      <c r="B200" s="96"/>
    </row>
    <row r="201" ht="12.75">
      <c r="B201" s="96"/>
    </row>
    <row r="202" ht="12.75">
      <c r="B202" s="96"/>
    </row>
    <row r="203" ht="12.75">
      <c r="B203" s="96"/>
    </row>
    <row r="204" ht="12.75">
      <c r="B204" s="96"/>
    </row>
    <row r="205" ht="12.75">
      <c r="B205" s="96"/>
    </row>
    <row r="206" ht="12.75">
      <c r="B206" s="96"/>
    </row>
    <row r="207" ht="12.75">
      <c r="B207" s="96"/>
    </row>
  </sheetData>
  <mergeCells count="7">
    <mergeCell ref="C1:E1"/>
    <mergeCell ref="C2:E2"/>
    <mergeCell ref="B3:E3"/>
    <mergeCell ref="B4:E4"/>
    <mergeCell ref="B5:E5"/>
    <mergeCell ref="A7:E7"/>
    <mergeCell ref="A10:B10"/>
  </mergeCells>
  <printOptions/>
  <pageMargins left="0.39375" right="0.19652777777777777" top="0.39375" bottom="0.393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5">
      <selection activeCell="D29" sqref="D29"/>
    </sheetView>
  </sheetViews>
  <sheetFormatPr defaultColWidth="9.00390625" defaultRowHeight="12.75"/>
  <cols>
    <col min="1" max="1" width="7.75390625" style="1" customWidth="1"/>
    <col min="2" max="2" width="15.75390625" style="1" customWidth="1"/>
    <col min="3" max="3" width="10.75390625" style="1" customWidth="1"/>
    <col min="4" max="4" width="39.00390625" style="1" customWidth="1"/>
    <col min="5" max="5" width="7.375" style="1" customWidth="1"/>
    <col min="6" max="6" width="7.125" style="1" customWidth="1"/>
    <col min="7" max="7" width="5.625" style="1" customWidth="1"/>
    <col min="8" max="16384" width="9.125" style="1" customWidth="1"/>
  </cols>
  <sheetData>
    <row r="1" spans="1:7" ht="16.5" customHeight="1">
      <c r="A1" s="30"/>
      <c r="B1" s="30"/>
      <c r="C1" s="29"/>
      <c r="D1" s="29"/>
      <c r="E1" s="4" t="s">
        <v>423</v>
      </c>
      <c r="F1" s="4"/>
      <c r="G1" s="4"/>
    </row>
    <row r="2" spans="1:7" ht="16.5" customHeight="1">
      <c r="A2" s="30"/>
      <c r="B2" s="30"/>
      <c r="C2" s="29"/>
      <c r="D2" s="29"/>
      <c r="E2" s="4" t="s">
        <v>1</v>
      </c>
      <c r="F2" s="4"/>
      <c r="G2" s="4"/>
    </row>
    <row r="3" spans="1:7" ht="16.5" customHeight="1">
      <c r="A3" s="39"/>
      <c r="B3" s="29"/>
      <c r="C3" s="29"/>
      <c r="D3" s="5" t="s">
        <v>2</v>
      </c>
      <c r="E3" s="5"/>
      <c r="F3" s="5"/>
      <c r="G3" s="5"/>
    </row>
    <row r="4" spans="1:7" ht="17.25" customHeight="1">
      <c r="A4" s="39"/>
      <c r="B4" s="29"/>
      <c r="C4" s="29"/>
      <c r="D4" s="5" t="s">
        <v>3</v>
      </c>
      <c r="E4" s="5"/>
      <c r="F4" s="5"/>
      <c r="G4" s="5"/>
    </row>
    <row r="5" spans="1:7" ht="17.25" customHeight="1">
      <c r="A5" s="39"/>
      <c r="B5" s="29"/>
      <c r="C5" s="29"/>
      <c r="D5" s="5" t="s">
        <v>4</v>
      </c>
      <c r="E5" s="5"/>
      <c r="F5" s="5"/>
      <c r="G5" s="5"/>
    </row>
    <row r="6" spans="1:7" ht="13.5" customHeight="1">
      <c r="A6" s="39"/>
      <c r="B6" s="99"/>
      <c r="C6" s="99"/>
      <c r="D6" s="29"/>
      <c r="E6" s="29"/>
      <c r="F6" s="29"/>
      <c r="G6" s="29"/>
    </row>
    <row r="7" spans="1:7" ht="48.75" customHeight="1">
      <c r="A7" s="8" t="s">
        <v>424</v>
      </c>
      <c r="B7" s="8"/>
      <c r="C7" s="8"/>
      <c r="D7" s="8"/>
      <c r="E7" s="8"/>
      <c r="F7" s="8"/>
      <c r="G7" s="8"/>
    </row>
    <row r="8" spans="1:7" ht="16.5">
      <c r="A8" s="39"/>
      <c r="B8" s="6"/>
      <c r="C8" s="6"/>
      <c r="D8" s="29"/>
      <c r="E8" s="100"/>
      <c r="F8" s="100"/>
      <c r="G8" s="100" t="s">
        <v>6</v>
      </c>
    </row>
    <row r="9" spans="1:7" ht="24.75" customHeight="1">
      <c r="A9" s="101" t="s">
        <v>425</v>
      </c>
      <c r="B9" s="101"/>
      <c r="C9" s="101"/>
      <c r="D9" s="102" t="s">
        <v>426</v>
      </c>
      <c r="E9" s="11" t="s">
        <v>55</v>
      </c>
      <c r="F9" s="11" t="s">
        <v>56</v>
      </c>
      <c r="G9" s="11" t="s">
        <v>11</v>
      </c>
    </row>
    <row r="10" spans="1:7" ht="115.5" customHeight="1">
      <c r="A10" s="103" t="s">
        <v>427</v>
      </c>
      <c r="B10" s="104" t="s">
        <v>428</v>
      </c>
      <c r="C10" s="104" t="s">
        <v>429</v>
      </c>
      <c r="D10" s="102"/>
      <c r="E10" s="11"/>
      <c r="F10" s="11"/>
      <c r="G10" s="11"/>
    </row>
    <row r="11" spans="1:7" ht="12.75" customHeight="1" hidden="1">
      <c r="A11" s="105"/>
      <c r="B11" s="106"/>
      <c r="C11" s="106"/>
      <c r="D11" s="107" t="s">
        <v>430</v>
      </c>
      <c r="E11" s="108">
        <f>SUM(E16)+E12</f>
        <v>2118.9796700000006</v>
      </c>
      <c r="F11" s="108">
        <f>SUM(F16)+F12</f>
        <v>714.2700000000009</v>
      </c>
      <c r="G11" s="108">
        <f>F11*100/E11</f>
        <v>33.70820447748801</v>
      </c>
    </row>
    <row r="12" spans="1:7" ht="12.75" customHeight="1" hidden="1">
      <c r="A12" s="105"/>
      <c r="B12" s="106" t="s">
        <v>431</v>
      </c>
      <c r="C12" s="106"/>
      <c r="D12" s="107" t="s">
        <v>432</v>
      </c>
      <c r="E12" s="108">
        <f>SUM(E13:E14)</f>
        <v>0</v>
      </c>
      <c r="F12" s="108">
        <f>SUM(F13:F14)</f>
        <v>0</v>
      </c>
      <c r="G12" s="108" t="s">
        <v>26</v>
      </c>
    </row>
    <row r="13" spans="1:7" ht="12.75" customHeight="1" hidden="1">
      <c r="A13" s="105"/>
      <c r="B13" s="106" t="s">
        <v>433</v>
      </c>
      <c r="C13" s="106"/>
      <c r="D13" s="107" t="s">
        <v>434</v>
      </c>
      <c r="E13" s="108">
        <v>0</v>
      </c>
      <c r="F13" s="108">
        <v>0</v>
      </c>
      <c r="G13" s="108" t="s">
        <v>26</v>
      </c>
    </row>
    <row r="14" spans="1:7" ht="12.75" customHeight="1" hidden="1">
      <c r="A14" s="105"/>
      <c r="B14" s="106" t="s">
        <v>435</v>
      </c>
      <c r="C14" s="106"/>
      <c r="D14" s="107" t="s">
        <v>436</v>
      </c>
      <c r="E14" s="108">
        <v>0</v>
      </c>
      <c r="F14" s="108">
        <v>0</v>
      </c>
      <c r="G14" s="108" t="s">
        <v>26</v>
      </c>
    </row>
    <row r="15" spans="1:7" ht="27" customHeight="1">
      <c r="A15" s="109">
        <v>992</v>
      </c>
      <c r="B15" s="110" t="s">
        <v>437</v>
      </c>
      <c r="C15" s="111" t="s">
        <v>155</v>
      </c>
      <c r="D15" s="107" t="s">
        <v>438</v>
      </c>
      <c r="E15" s="108">
        <f>E16</f>
        <v>2118.9796700000006</v>
      </c>
      <c r="F15" s="108">
        <f>F16</f>
        <v>714.2700000000009</v>
      </c>
      <c r="G15" s="108">
        <f>E15/F15*100</f>
        <v>296.66368040096853</v>
      </c>
    </row>
    <row r="16" spans="1:7" ht="27" customHeight="1">
      <c r="A16" s="109">
        <v>992</v>
      </c>
      <c r="B16" s="110" t="s">
        <v>439</v>
      </c>
      <c r="C16" s="111" t="s">
        <v>155</v>
      </c>
      <c r="D16" s="107" t="s">
        <v>440</v>
      </c>
      <c r="E16" s="112">
        <f>SUM(E17,E21)-E12</f>
        <v>2118.9796700000006</v>
      </c>
      <c r="F16" s="112">
        <f>SUM(F17,F21)-F12</f>
        <v>714.2700000000009</v>
      </c>
      <c r="G16" s="112">
        <f>E16/F16*100</f>
        <v>296.66368040096853</v>
      </c>
    </row>
    <row r="17" spans="1:7" ht="27" customHeight="1">
      <c r="A17" s="109">
        <v>992</v>
      </c>
      <c r="B17" s="110" t="s">
        <v>439</v>
      </c>
      <c r="C17" s="113">
        <v>500</v>
      </c>
      <c r="D17" s="107" t="s">
        <v>441</v>
      </c>
      <c r="E17" s="108">
        <f aca="true" t="shared" si="0" ref="E17:F19">E18</f>
        <v>-18870.42</v>
      </c>
      <c r="F17" s="108">
        <f t="shared" si="0"/>
        <v>-3405.18</v>
      </c>
      <c r="G17" s="108">
        <f>F17/E17*100</f>
        <v>18.045067359391048</v>
      </c>
    </row>
    <row r="18" spans="1:7" ht="27" customHeight="1">
      <c r="A18" s="109">
        <v>992</v>
      </c>
      <c r="B18" s="110" t="s">
        <v>442</v>
      </c>
      <c r="C18" s="113">
        <v>500</v>
      </c>
      <c r="D18" s="107" t="s">
        <v>443</v>
      </c>
      <c r="E18" s="108">
        <f t="shared" si="0"/>
        <v>-18870.42</v>
      </c>
      <c r="F18" s="108">
        <f t="shared" si="0"/>
        <v>-3405.18</v>
      </c>
      <c r="G18" s="108">
        <f aca="true" t="shared" si="1" ref="G18:G24">F18/E18*100</f>
        <v>18.045067359391048</v>
      </c>
    </row>
    <row r="19" spans="1:7" ht="27" customHeight="1">
      <c r="A19" s="109">
        <v>992</v>
      </c>
      <c r="B19" s="110" t="s">
        <v>444</v>
      </c>
      <c r="C19" s="113">
        <v>510</v>
      </c>
      <c r="D19" s="107" t="s">
        <v>445</v>
      </c>
      <c r="E19" s="108">
        <f t="shared" si="0"/>
        <v>-18870.42</v>
      </c>
      <c r="F19" s="108">
        <f t="shared" si="0"/>
        <v>-3405.18</v>
      </c>
      <c r="G19" s="108">
        <f t="shared" si="1"/>
        <v>18.045067359391048</v>
      </c>
    </row>
    <row r="20" spans="1:7" ht="27" customHeight="1">
      <c r="A20" s="109">
        <v>992</v>
      </c>
      <c r="B20" s="110" t="s">
        <v>446</v>
      </c>
      <c r="C20" s="113">
        <v>510</v>
      </c>
      <c r="D20" s="107" t="s">
        <v>447</v>
      </c>
      <c r="E20" s="108">
        <f>-'Пр_ 1'!C29</f>
        <v>-18870.42</v>
      </c>
      <c r="F20" s="108">
        <f>-'Пр_ 1'!D29</f>
        <v>-3405.18</v>
      </c>
      <c r="G20" s="108">
        <f t="shared" si="1"/>
        <v>18.045067359391048</v>
      </c>
    </row>
    <row r="21" spans="1:7" ht="27" customHeight="1">
      <c r="A21" s="109">
        <v>992</v>
      </c>
      <c r="B21" s="110" t="s">
        <v>439</v>
      </c>
      <c r="C21" s="113">
        <v>600</v>
      </c>
      <c r="D21" s="107" t="s">
        <v>448</v>
      </c>
      <c r="E21" s="108">
        <f aca="true" t="shared" si="2" ref="E21:F23">E22</f>
        <v>20989.39967</v>
      </c>
      <c r="F21" s="108">
        <f t="shared" si="2"/>
        <v>4119.450000000001</v>
      </c>
      <c r="G21" s="108">
        <f t="shared" si="1"/>
        <v>19.626335506336094</v>
      </c>
    </row>
    <row r="22" spans="1:7" ht="27" customHeight="1">
      <c r="A22" s="109">
        <v>992</v>
      </c>
      <c r="B22" s="110" t="s">
        <v>442</v>
      </c>
      <c r="C22" s="113">
        <v>600</v>
      </c>
      <c r="D22" s="107" t="s">
        <v>449</v>
      </c>
      <c r="E22" s="108">
        <f t="shared" si="2"/>
        <v>20989.39967</v>
      </c>
      <c r="F22" s="108">
        <f t="shared" si="2"/>
        <v>4119.450000000001</v>
      </c>
      <c r="G22" s="108">
        <f t="shared" si="1"/>
        <v>19.626335506336094</v>
      </c>
    </row>
    <row r="23" spans="1:7" ht="27" customHeight="1">
      <c r="A23" s="109">
        <v>992</v>
      </c>
      <c r="B23" s="110" t="s">
        <v>444</v>
      </c>
      <c r="C23" s="113">
        <v>610</v>
      </c>
      <c r="D23" s="107" t="s">
        <v>450</v>
      </c>
      <c r="E23" s="108">
        <f t="shared" si="2"/>
        <v>20989.39967</v>
      </c>
      <c r="F23" s="108">
        <f t="shared" si="2"/>
        <v>4119.450000000001</v>
      </c>
      <c r="G23" s="108">
        <f t="shared" si="1"/>
        <v>19.626335506336094</v>
      </c>
    </row>
    <row r="24" spans="1:7" ht="27" customHeight="1">
      <c r="A24" s="109">
        <v>992</v>
      </c>
      <c r="B24" s="110" t="s">
        <v>446</v>
      </c>
      <c r="C24" s="113">
        <v>610</v>
      </c>
      <c r="D24" s="107" t="s">
        <v>451</v>
      </c>
      <c r="E24" s="108">
        <f>'Пр 4'!E10</f>
        <v>20989.39967</v>
      </c>
      <c r="F24" s="108">
        <f>'Пр 4'!F10</f>
        <v>4119.450000000001</v>
      </c>
      <c r="G24" s="108">
        <f t="shared" si="1"/>
        <v>19.626335506336094</v>
      </c>
    </row>
    <row r="25" spans="1:7" ht="14.25" customHeight="1">
      <c r="A25" s="105"/>
      <c r="B25" s="114"/>
      <c r="C25" s="114"/>
      <c r="D25" s="114"/>
      <c r="E25" s="115"/>
      <c r="F25" s="115"/>
      <c r="G25" s="115"/>
    </row>
    <row r="26" spans="1:7" ht="14.25" customHeight="1">
      <c r="A26" s="105"/>
      <c r="B26" s="114"/>
      <c r="C26" s="114"/>
      <c r="D26" s="114"/>
      <c r="E26" s="115"/>
      <c r="F26" s="115"/>
      <c r="G26" s="115"/>
    </row>
    <row r="27" spans="1:7" s="3" customFormat="1" ht="16.5">
      <c r="A27" s="30" t="s">
        <v>50</v>
      </c>
      <c r="B27" s="30"/>
      <c r="C27" s="30"/>
      <c r="D27" s="30"/>
      <c r="E27" s="30" t="s">
        <v>51</v>
      </c>
      <c r="F27" s="29"/>
      <c r="G27" s="29"/>
    </row>
    <row r="28" spans="1:7" s="3" customFormat="1" ht="16.5" customHeight="1">
      <c r="A28" s="30"/>
      <c r="B28" s="30"/>
      <c r="C28" s="30"/>
      <c r="D28" s="30"/>
      <c r="E28" s="30"/>
      <c r="F28" s="29"/>
      <c r="G28" s="29"/>
    </row>
  </sheetData>
  <mergeCells count="11">
    <mergeCell ref="E1:G1"/>
    <mergeCell ref="E2:G2"/>
    <mergeCell ref="D3:G3"/>
    <mergeCell ref="D4:G4"/>
    <mergeCell ref="D5:G5"/>
    <mergeCell ref="A7:G7"/>
    <mergeCell ref="A9:C9"/>
    <mergeCell ref="D9:D10"/>
    <mergeCell ref="E9:E10"/>
    <mergeCell ref="F9:F10"/>
    <mergeCell ref="G9:G10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5" sqref="A15"/>
    </sheetView>
  </sheetViews>
  <sheetFormatPr defaultColWidth="9.00390625" defaultRowHeight="12.75"/>
  <cols>
    <col min="1" max="1" width="18.00390625" style="1" customWidth="1"/>
    <col min="2" max="2" width="10.625" style="1" customWidth="1"/>
    <col min="3" max="4" width="7.875" style="1" customWidth="1"/>
    <col min="5" max="5" width="6.375" style="1" customWidth="1"/>
    <col min="6" max="6" width="7.875" style="1" customWidth="1"/>
    <col min="7" max="7" width="7.00390625" style="1" customWidth="1"/>
    <col min="8" max="8" width="7.25390625" style="1" customWidth="1"/>
    <col min="9" max="9" width="6.875" style="1" customWidth="1"/>
    <col min="10" max="10" width="7.125" style="1" customWidth="1"/>
    <col min="11" max="12" width="3.875" style="1" customWidth="1"/>
    <col min="13" max="16384" width="9.125" style="1" customWidth="1"/>
  </cols>
  <sheetData>
    <row r="1" spans="5:12" s="29" customFormat="1" ht="16.5">
      <c r="E1" s="30"/>
      <c r="F1" s="4" t="s">
        <v>452</v>
      </c>
      <c r="G1" s="4"/>
      <c r="H1" s="4"/>
      <c r="I1" s="4"/>
      <c r="J1" s="4"/>
      <c r="K1" s="4"/>
      <c r="L1" s="4"/>
    </row>
    <row r="2" spans="5:12" s="29" customFormat="1" ht="16.5">
      <c r="E2" s="30"/>
      <c r="F2" s="4" t="s">
        <v>1</v>
      </c>
      <c r="G2" s="4"/>
      <c r="H2" s="4"/>
      <c r="I2" s="4"/>
      <c r="J2" s="4"/>
      <c r="K2" s="4"/>
      <c r="L2" s="4"/>
    </row>
    <row r="3" spans="2:12" s="29" customFormat="1" ht="16.5">
      <c r="B3" s="116"/>
      <c r="C3" s="116"/>
      <c r="D3" s="116"/>
      <c r="E3" s="30"/>
      <c r="F3" s="4" t="s">
        <v>2</v>
      </c>
      <c r="G3" s="4"/>
      <c r="H3" s="4"/>
      <c r="I3" s="4"/>
      <c r="J3" s="4"/>
      <c r="K3" s="4"/>
      <c r="L3" s="4"/>
    </row>
    <row r="4" spans="5:12" s="29" customFormat="1" ht="16.5">
      <c r="E4" s="30"/>
      <c r="F4" s="4" t="s">
        <v>3</v>
      </c>
      <c r="G4" s="4"/>
      <c r="H4" s="4"/>
      <c r="I4" s="4"/>
      <c r="J4" s="4"/>
      <c r="K4" s="4"/>
      <c r="L4" s="4"/>
    </row>
    <row r="5" spans="5:12" s="29" customFormat="1" ht="16.5">
      <c r="E5" s="30"/>
      <c r="F5" s="4" t="s">
        <v>4</v>
      </c>
      <c r="G5" s="4"/>
      <c r="H5" s="4"/>
      <c r="I5" s="4"/>
      <c r="J5" s="4"/>
      <c r="K5" s="4"/>
      <c r="L5" s="4"/>
    </row>
    <row r="6" s="3" customFormat="1" ht="14.25" customHeight="1">
      <c r="C6" s="116"/>
    </row>
    <row r="7" spans="1:12" s="3" customFormat="1" ht="82.5" customHeight="1">
      <c r="A7" s="117" t="s">
        <v>453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ht="13.5" customHeight="1">
      <c r="A8" s="26"/>
    </row>
    <row r="9" spans="1:12" ht="18.75" customHeight="1">
      <c r="A9" s="11" t="s">
        <v>454</v>
      </c>
      <c r="B9" s="11" t="s">
        <v>455</v>
      </c>
      <c r="C9" s="11" t="s">
        <v>456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t="90.75" customHeight="1">
      <c r="A10" s="11"/>
      <c r="B10" s="11"/>
      <c r="C10" s="11" t="s">
        <v>457</v>
      </c>
      <c r="D10" s="11"/>
      <c r="E10" s="11"/>
      <c r="F10" s="11"/>
      <c r="G10" s="11"/>
      <c r="H10" s="11" t="s">
        <v>458</v>
      </c>
      <c r="I10" s="11"/>
      <c r="J10" s="11"/>
      <c r="K10" s="11"/>
      <c r="L10" s="11"/>
    </row>
    <row r="11" spans="1:12" ht="44.25" customHeight="1">
      <c r="A11" s="11"/>
      <c r="B11" s="11"/>
      <c r="C11" s="118" t="s">
        <v>459</v>
      </c>
      <c r="D11" s="118"/>
      <c r="E11" s="118" t="s">
        <v>460</v>
      </c>
      <c r="F11" s="118"/>
      <c r="G11" s="40" t="s">
        <v>11</v>
      </c>
      <c r="H11" s="118" t="s">
        <v>55</v>
      </c>
      <c r="I11" s="118"/>
      <c r="J11" s="119" t="s">
        <v>56</v>
      </c>
      <c r="K11" s="11" t="s">
        <v>11</v>
      </c>
      <c r="L11" s="11"/>
    </row>
    <row r="12" spans="1:12" ht="50.25" customHeight="1">
      <c r="A12" s="40" t="s">
        <v>153</v>
      </c>
      <c r="B12" s="120">
        <f>C12+F12+H12</f>
        <v>1585.6000000000001</v>
      </c>
      <c r="C12" s="121">
        <f>'Пр 6'!H143+'Пр 6'!H146+'Пр 6'!H152</f>
        <v>1483.3000000000002</v>
      </c>
      <c r="D12" s="121"/>
      <c r="E12" s="121">
        <f>'Пр 6'!I143+'Пр 6'!I146+'Пр 6'!I152</f>
        <v>217.20000000000002</v>
      </c>
      <c r="F12" s="121"/>
      <c r="G12" s="120">
        <f>E12/C12*100</f>
        <v>14.643025685970471</v>
      </c>
      <c r="H12" s="121">
        <f>'Пр 6'!H33</f>
        <v>102.30000000000001</v>
      </c>
      <c r="I12" s="121"/>
      <c r="J12" s="120">
        <f>'Пр 6'!I33</f>
        <v>25.5</v>
      </c>
      <c r="K12" s="121">
        <f>J12/H12*100</f>
        <v>24.926686217008793</v>
      </c>
      <c r="L12" s="121"/>
    </row>
    <row r="13" spans="1:12" ht="16.5" customHeight="1">
      <c r="A13" s="41" t="s">
        <v>461</v>
      </c>
      <c r="B13" s="42">
        <f>C13+F13+H13</f>
        <v>1585.6000000000001</v>
      </c>
      <c r="C13" s="122">
        <f>SUM(C12)</f>
        <v>1483.3000000000002</v>
      </c>
      <c r="D13" s="122"/>
      <c r="E13" s="122">
        <f>SUM(E12)</f>
        <v>217.20000000000002</v>
      </c>
      <c r="F13" s="122"/>
      <c r="G13" s="42">
        <f>SUM(G12)</f>
        <v>14.643025685970471</v>
      </c>
      <c r="H13" s="122">
        <f>SUM(H12)</f>
        <v>102.30000000000001</v>
      </c>
      <c r="I13" s="122"/>
      <c r="J13" s="42">
        <f>SUM(J12)</f>
        <v>25.5</v>
      </c>
      <c r="K13" s="122">
        <f>SUM(K12)</f>
        <v>24.926686217008793</v>
      </c>
      <c r="L13" s="122"/>
    </row>
    <row r="14" spans="1:12" ht="40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5"/>
      <c r="L14" s="125"/>
    </row>
    <row r="15" spans="1:10" s="29" customFormat="1" ht="16.5">
      <c r="A15" s="29" t="s">
        <v>50</v>
      </c>
      <c r="H15" s="100"/>
      <c r="I15" s="100"/>
      <c r="J15" s="100" t="s">
        <v>51</v>
      </c>
    </row>
    <row r="16" spans="4:10" s="29" customFormat="1" ht="16.5">
      <c r="D16" s="100"/>
      <c r="E16" s="100"/>
      <c r="F16" s="100"/>
      <c r="G16" s="100"/>
      <c r="H16" s="100"/>
      <c r="I16" s="100"/>
      <c r="J16" s="100"/>
    </row>
    <row r="20" spans="1:4" ht="16.5">
      <c r="A20" s="126"/>
      <c r="B20" s="126"/>
      <c r="C20" s="126"/>
      <c r="D20" s="126"/>
    </row>
  </sheetData>
  <mergeCells count="24">
    <mergeCell ref="F1:L1"/>
    <mergeCell ref="F2:L2"/>
    <mergeCell ref="F3:L3"/>
    <mergeCell ref="F4:L4"/>
    <mergeCell ref="F5:L5"/>
    <mergeCell ref="A7:L7"/>
    <mergeCell ref="A9:A11"/>
    <mergeCell ref="B9:B11"/>
    <mergeCell ref="C9:L9"/>
    <mergeCell ref="C10:G10"/>
    <mergeCell ref="H10:L10"/>
    <mergeCell ref="C11:D11"/>
    <mergeCell ref="E11:F11"/>
    <mergeCell ref="H11:I11"/>
    <mergeCell ref="K11:L11"/>
    <mergeCell ref="C12:D12"/>
    <mergeCell ref="E12:F12"/>
    <mergeCell ref="H12:I12"/>
    <mergeCell ref="K12:L12"/>
    <mergeCell ref="C13:D13"/>
    <mergeCell ref="E13:F13"/>
    <mergeCell ref="H13:I13"/>
    <mergeCell ref="K13:L13"/>
    <mergeCell ref="A20:D20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fin</cp:lastModifiedBy>
  <cp:lastPrinted>2018-07-19T07:51:31Z</cp:lastPrinted>
  <dcterms:created xsi:type="dcterms:W3CDTF">2008-10-07T13:17:05Z</dcterms:created>
  <dcterms:modified xsi:type="dcterms:W3CDTF">2018-07-19T07:51:45Z</dcterms:modified>
  <cp:category/>
  <cp:version/>
  <cp:contentType/>
  <cp:contentStatus/>
  <cp:revision>1</cp:revision>
</cp:coreProperties>
</file>